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ernerprod.sharepoint.com/sites/EdgeDevFun/Shared Documents/Support/"/>
    </mc:Choice>
  </mc:AlternateContent>
  <xr:revisionPtr revIDLastSave="0" documentId="8_{00FBF141-D663-46C6-A6A8-A654F49D93E7}" xr6:coauthVersionLast="47" xr6:coauthVersionMax="47" xr10:uidLastSave="{00000000-0000-0000-0000-000000000000}"/>
  <bookViews>
    <workbookView xWindow="-110" yWindow="-110" windowWidth="19420" windowHeight="10560" xr2:uid="{00000000-000D-0000-FFFF-FFFF00000000}" activeTab="0" firstSheet="0"/>
  </bookViews>
  <sheets>
    <sheet name="2026" sheetId="8" r:id="rId1"/>
    <sheet name="2025" sheetId="7" r:id="rId2"/>
    <sheet name="2024" sheetId="6" r:id="rId3"/>
    <sheet name="2023" sheetId="1" r:id="rId4"/>
    <sheet name="2022" sheetId="2" r:id="rId5"/>
    <sheet name="2021" sheetId="3" r:id="rId6"/>
    <sheet name="2020" sheetId="4" r:id="rId7"/>
    <sheet name="2019" sheetId="5" r:id="rId8"/>
  </sheets>
  <definedNames>
    <definedName name="_xlnm._FilterDatabase" localSheetId="1" hidden="1">'2025'!$A$1:$X$64</definedName>
    <definedName name="_xlnm._FilterDatabase" localSheetId="0" hidden="1">'2026'!$A$1:$X$64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tc={176FF3F1-E9FD-42AF-93EE-4D68A754F03A}</author>
  </authors>
  <commentList>
    <comment ref="F23" authorId="0" shapeId="0" xr:uid="{176FF3F1-E9FD-42AF-93EE-4D68A754F03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ASPREPDEV - 23003 needs a code fix but moved to ken team karthika worked on it
</t>
      </text>
    </comment>
  </commentList>
</comments>
</file>

<file path=xl/sharedStrings.xml><?xml version="1.0" encoding="utf-8"?>
<sst xmlns="http://schemas.openxmlformats.org/spreadsheetml/2006/main" count="1450" uniqueCount="487">
  <si>
    <t>Assigned</t>
  </si>
  <si>
    <t>Investigating</t>
  </si>
  <si>
    <t>Requesting Client Approval</t>
  </si>
  <si>
    <t>Moved as Defect/Enhancement</t>
  </si>
  <si>
    <t>Not an issue</t>
  </si>
  <si>
    <t>`</t>
  </si>
  <si>
    <t>HandOver</t>
  </si>
  <si>
    <t>Installation</t>
  </si>
  <si>
    <t>Performance Issues</t>
  </si>
  <si>
    <t>On Hold/Blocked</t>
  </si>
  <si>
    <t>Code Review</t>
  </si>
  <si>
    <t xml:space="preserve">Week </t>
  </si>
  <si>
    <t>Associate</t>
  </si>
  <si>
    <t>Total Count</t>
  </si>
  <si>
    <t>Resolved</t>
  </si>
  <si>
    <t>Issues 1</t>
  </si>
  <si>
    <t>Issues 2</t>
  </si>
  <si>
    <t>Issues 3</t>
  </si>
  <si>
    <t>Issues 4</t>
  </si>
  <si>
    <t>Issues 5</t>
  </si>
  <si>
    <t>Issues 6</t>
  </si>
  <si>
    <t>Issues 7</t>
  </si>
  <si>
    <t>Issues 8</t>
  </si>
  <si>
    <t>Issues 9</t>
  </si>
  <si>
    <t>Issues 10</t>
  </si>
  <si>
    <t>Issues 11</t>
  </si>
  <si>
    <t>Issues 12</t>
  </si>
  <si>
    <t>Issues 13</t>
  </si>
  <si>
    <t>Issues 14</t>
  </si>
  <si>
    <t>Issues 15</t>
  </si>
  <si>
    <t>Issues 16</t>
  </si>
  <si>
    <t>Issues 17</t>
  </si>
  <si>
    <t>Issues 18</t>
  </si>
  <si>
    <t>Issues 19</t>
  </si>
  <si>
    <t>Issues 20</t>
  </si>
  <si>
    <t>Trishit</t>
  </si>
  <si>
    <t>ASPREPDEV-55333</t>
  </si>
  <si>
    <t>Reppa</t>
  </si>
  <si>
    <t>Sriza</t>
  </si>
  <si>
    <t>ASPREPDEV-55695</t>
  </si>
  <si>
    <t>ASPREPDEV-55699</t>
  </si>
  <si>
    <t>Bhavya</t>
  </si>
  <si>
    <t>ASPREPDEV-55897</t>
  </si>
  <si>
    <t>Sharath</t>
  </si>
  <si>
    <t>ASPREPDEV-56094</t>
  </si>
  <si>
    <t>ASPREPDEV-56095</t>
  </si>
  <si>
    <t>H1</t>
  </si>
  <si>
    <t>H2</t>
  </si>
  <si>
    <t>Anupriya</t>
  </si>
  <si>
    <t>Ritu</t>
  </si>
  <si>
    <t>Vinay</t>
  </si>
  <si>
    <t>Tarun</t>
  </si>
  <si>
    <t>ASPREPDEV-51225</t>
  </si>
  <si>
    <t>Madhumita</t>
  </si>
  <si>
    <t>ASPREPDEV-51343</t>
  </si>
  <si>
    <t>ASPREPDEV-51474</t>
  </si>
  <si>
    <t>ASPREPDEV-51451</t>
  </si>
  <si>
    <t>ASPREPDEV-52196</t>
  </si>
  <si>
    <t>ASPREPDEV-52354</t>
  </si>
  <si>
    <t>ASPREPDEV-52342</t>
  </si>
  <si>
    <t>ASPREPDEV-52608</t>
  </si>
  <si>
    <t>ASPREPDEV-52766</t>
  </si>
  <si>
    <t>ASPREPDEV-52906</t>
  </si>
  <si>
    <t>ASPREPDEV-52969</t>
  </si>
  <si>
    <t>ASPREPDEV-53212</t>
  </si>
  <si>
    <t>ASPREPDEV-53231</t>
  </si>
  <si>
    <t>ASPREPDEV-53253</t>
  </si>
  <si>
    <t>ASPREPDEV-53264</t>
  </si>
  <si>
    <t>ASPREPDEV-53332</t>
  </si>
  <si>
    <t>ASPREPDEV-53467</t>
  </si>
  <si>
    <t>ASPREPDEV-53636</t>
  </si>
  <si>
    <t>ASPREPDEV-53766</t>
  </si>
  <si>
    <t>ASPREPDEV-53813</t>
  </si>
  <si>
    <t>ASPREPDEV-54104</t>
  </si>
  <si>
    <t>ASPREPDEV-54515</t>
  </si>
  <si>
    <t>ASPREPDEV-54559</t>
  </si>
  <si>
    <t>ASPREPDEV-55067</t>
  </si>
  <si>
    <t>ASPREPDEV-55119</t>
  </si>
  <si>
    <t>ASPREPDEV-55199</t>
  </si>
  <si>
    <t>Anupama</t>
  </si>
  <si>
    <t>ASPREPDEV-39689</t>
  </si>
  <si>
    <t>ASPREPDEV-39750</t>
  </si>
  <si>
    <t>ASPREPDEV-39729</t>
  </si>
  <si>
    <t>ASPREPDEV-39884</t>
  </si>
  <si>
    <t>ASPREPDEV-39886</t>
  </si>
  <si>
    <t>Kiran</t>
  </si>
  <si>
    <t>ASPREPDEV-40282</t>
  </si>
  <si>
    <t>ASPREPDEV-39262</t>
  </si>
  <si>
    <t>ASPREPDEV-40530</t>
  </si>
  <si>
    <t>ASPREPDEV-40878</t>
  </si>
  <si>
    <t>ASPREPDEV-40902</t>
  </si>
  <si>
    <t>ASPREPDEV-41020</t>
  </si>
  <si>
    <t>ASPREPDEV-41204</t>
  </si>
  <si>
    <t>ASPREPDEV-41292</t>
  </si>
  <si>
    <t>ASPREPDEV-41618</t>
  </si>
  <si>
    <t>ASPREPDEV-41925</t>
  </si>
  <si>
    <t>ASPREPDEV-42251</t>
  </si>
  <si>
    <t>ASPREPDEV-47256</t>
  </si>
  <si>
    <t>ASPREPDEV-48787</t>
  </si>
  <si>
    <t>ASPREPDEV-50548</t>
  </si>
  <si>
    <t>ASPREPDEV-50547</t>
  </si>
  <si>
    <t>ASPREPDEV-50549</t>
  </si>
  <si>
    <t>ASPREPDEV-35496</t>
  </si>
  <si>
    <t>ASPREPDEV-35684</t>
  </si>
  <si>
    <t>ASPREPDEV-35695</t>
  </si>
  <si>
    <t>Madhumita/ Vinay</t>
  </si>
  <si>
    <t>ASPREPDEV-35497</t>
  </si>
  <si>
    <t>ASPREPDEV-35825</t>
  </si>
  <si>
    <t>ASPREPDEV-36104</t>
  </si>
  <si>
    <t>ASPREPDEV-36232</t>
  </si>
  <si>
    <t>ASPREPDEV-36227</t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</si>
  <si>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ASPREPDEV-36331</t>
    </r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</si>
  <si>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ASPREPDEV-36378</t>
    </r>
  </si>
  <si>
    <t>ASPREPDEV-36434</t>
  </si>
  <si>
    <t>ASPREPDEV-36432</t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</si>
  <si>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ASPREPDEV-36332</t>
    </r>
    <r>
      <rPr>
        <sz val="11"/>
        <color theme="1"/>
        <rFont val="Calibri"/>
        <scheme val="minor"/>
      </rPr>
      <t/>
    </r>
  </si>
  <si>
    <r>
      <rPr>
        <sz val="11"/>
        <color rgb="FF44546A"/>
        <rFont val="Calibri"/>
      </rPr>
      <t xml:space="preserve">         </t>
    </r>
    <r>
      <rPr>
        <u/>
        <sz val="11"/>
        <color rgb="FF44546A"/>
        <rFont val="Calibri"/>
      </rPr>
      <t>ASPREPDEV-36379</t>
    </r>
    <r>
      <rPr>
        <sz val="11"/>
        <color theme="1"/>
        <rFont val="Calibri"/>
        <scheme val="minor"/>
      </rPr>
      <t/>
    </r>
  </si>
  <si>
    <t>ASPREPDEV-36514</t>
  </si>
  <si>
    <t>ASPREPDEV-36577</t>
  </si>
  <si>
    <t>ASPREPDEV-36679</t>
  </si>
  <si>
    <t>ASPREPDEV-36777</t>
  </si>
  <si>
    <t>ASPREPDEV-37021</t>
  </si>
  <si>
    <t>ASPREPDEV-37098</t>
  </si>
  <si>
    <t>Harshitha</t>
  </si>
  <si>
    <t>ASPREPDEV-37180</t>
  </si>
  <si>
    <t>ASPREPDEV-37211</t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</si>
  <si>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ASPREPDEV-37098</t>
    </r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</si>
  <si>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ASPREPDEV-37344</t>
    </r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</si>
  <si>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ASPREPDEV-37211</t>
    </r>
  </si>
  <si>
    <t>ASPREPDEV-37560</t>
  </si>
  <si>
    <t>ASPREPDEV-37592</t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</si>
  <si>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ASPREPDEV-38024</t>
    </r>
  </si>
  <si>
    <t>ASPREPDEV-38128</t>
  </si>
  <si>
    <t>ASPREPDEV-38380</t>
  </si>
  <si>
    <t>ASPREPDEV-38984</t>
  </si>
  <si>
    <t>ASPREPDEV-39146</t>
  </si>
  <si>
    <t xml:space="preserve"> ASPREPDEV-39210 </t>
  </si>
  <si>
    <t>ASPREPDEV-39210</t>
  </si>
  <si>
    <t>ASPREPDEV-39339</t>
  </si>
  <si>
    <t>ASPREPDEV-39387</t>
  </si>
  <si>
    <t>ASPREPDEV-39367</t>
  </si>
  <si>
    <t>ASPREPDEV-39588</t>
  </si>
  <si>
    <t>ASPREPDEV-39589</t>
  </si>
  <si>
    <t>ASPREPDEV-39680</t>
  </si>
  <si>
    <t>Jaideep</t>
  </si>
  <si>
    <t>ASPREPDEV-31674</t>
  </si>
  <si>
    <t>ASPREPDEV-31623</t>
  </si>
  <si>
    <t>ASPREPDEV-31889</t>
  </si>
  <si>
    <t xml:space="preserve">Lalit </t>
  </si>
  <si>
    <t>ASPREPDEV-32024</t>
  </si>
  <si>
    <t>Lalit</t>
  </si>
  <si>
    <t>ASPREPDEV-32028</t>
  </si>
  <si>
    <t>Mugunthan</t>
  </si>
  <si>
    <t>ASPREPDEV-32120</t>
  </si>
  <si>
    <t>ASPREPDEV-32134</t>
  </si>
  <si>
    <t>ASPREPDEV-32114</t>
  </si>
  <si>
    <t>Aishvarya</t>
  </si>
  <si>
    <t>ASPREPDEV-32204</t>
  </si>
  <si>
    <t>ASPREPDEV-32175</t>
  </si>
  <si>
    <t>ASPREPDEV-32293</t>
  </si>
  <si>
    <t>ASPREPDEV-32339</t>
  </si>
  <si>
    <t>ASPREPDEV-32313</t>
  </si>
  <si>
    <t>ASPREPDEV-32374</t>
  </si>
  <si>
    <t>ASPREPDEV-32502</t>
  </si>
  <si>
    <t>ASPREPDEV-32452</t>
  </si>
  <si>
    <t>ASPREPDEV-32516</t>
  </si>
  <si>
    <t>Megha</t>
  </si>
  <si>
    <t>ASPREPDEV-32708</t>
  </si>
  <si>
    <t>ASPREPDEV-32774</t>
  </si>
  <si>
    <t>ASPREPDEV-32819</t>
  </si>
  <si>
    <t>ASPREPDEV-33381</t>
  </si>
  <si>
    <t>ASPREPDEV-33371</t>
  </si>
  <si>
    <t>ASPREPDEV-33370</t>
  </si>
  <si>
    <t>ASPREPDEV-33363</t>
  </si>
  <si>
    <t>ASPREPDEV-33379</t>
  </si>
  <si>
    <t>Vinay/Tarun</t>
  </si>
  <si>
    <t>ASPREPDEV-33675</t>
  </si>
  <si>
    <t>ASPREPDEV-33635</t>
  </si>
  <si>
    <t>ASPREPDEV-33660</t>
  </si>
  <si>
    <t>ASPREPDEV-33741</t>
  </si>
  <si>
    <t>Vinay/Aishvarya</t>
  </si>
  <si>
    <t>ASPREPDEV-33856</t>
  </si>
  <si>
    <t>ASPREPDEV-33857</t>
  </si>
  <si>
    <t>ASPREPDEV-33895</t>
  </si>
  <si>
    <t>ASPREPDEV-33910</t>
  </si>
  <si>
    <t>ASPREPDEV-33980</t>
  </si>
  <si>
    <t>ASPREPDEV-34034</t>
  </si>
  <si>
    <t xml:space="preserve">         ASPREPDEV-34054</t>
  </si>
  <si>
    <t xml:space="preserve">         ASPREPDEV-33660</t>
  </si>
  <si>
    <t xml:space="preserve">         ASPREPDEV-34034</t>
  </si>
  <si>
    <t xml:space="preserve">         ASPREPDEV-33857</t>
  </si>
  <si>
    <t xml:space="preserve">        ASPREPDEV-34039</t>
  </si>
  <si>
    <t>ASPREPDEV-34086</t>
  </si>
  <si>
    <t>ASPREPDEV-34039</t>
  </si>
  <si>
    <t>ASPREPDEV-34234</t>
  </si>
  <si>
    <t>ASPREPDEV-34267</t>
  </si>
  <si>
    <t>ASPREPDEV-34181</t>
  </si>
  <si>
    <t>ASPREPDEV-34138</t>
  </si>
  <si>
    <r>
      <rPr>
        <sz val="11"/>
        <color rgb="FF0563C1"/>
        <rFont val="Calibri"/>
      </rPr>
      <t xml:space="preserve">        </t>
    </r>
    <r>
      <rPr>
        <u/>
        <sz val="11"/>
        <color rgb="FF0563C1"/>
        <rFont val="Calibri"/>
      </rPr>
      <t xml:space="preserve"> ASPREPDEV-34181</t>
    </r>
  </si>
  <si>
    <r>
      <rPr>
        <sz val="11"/>
        <color rgb="FF0563C1"/>
        <rFont val="Calibri"/>
      </rPr>
      <t xml:space="preserve">        </t>
    </r>
    <r>
      <rPr>
        <u/>
        <sz val="11"/>
        <color rgb="FF0563C1"/>
        <rFont val="Calibri"/>
      </rPr>
      <t xml:space="preserve"> ASPREPDEV-33857</t>
    </r>
  </si>
  <si>
    <r>
      <rPr>
        <sz val="11"/>
        <color rgb="FF0563C1"/>
        <rFont val="Calibri"/>
      </rPr>
      <t xml:space="preserve">        </t>
    </r>
    <r>
      <rPr>
        <u/>
        <sz val="11"/>
        <color rgb="FF0563C1"/>
        <rFont val="Calibri"/>
      </rPr>
      <t xml:space="preserve"> ASPREPDEV-34138</t>
    </r>
  </si>
  <si>
    <r>
      <rPr>
        <sz val="11"/>
        <color rgb="FF0563C1"/>
        <rFont val="Calibri"/>
      </rPr>
      <t xml:space="preserve">        </t>
    </r>
    <r>
      <rPr>
        <u/>
        <sz val="11"/>
        <color rgb="FF0563C1"/>
        <rFont val="Calibri"/>
      </rPr>
      <t xml:space="preserve"> ASPREPDEV-34039</t>
    </r>
  </si>
  <si>
    <r>
      <rPr>
        <sz val="11"/>
        <color rgb="FF000000"/>
        <rFont val="Calibri"/>
      </rPr>
      <t xml:space="preserve">        </t>
    </r>
    <r>
      <rPr>
        <u/>
        <sz val="11"/>
        <color rgb="FF000000"/>
        <rFont val="Calibri"/>
      </rPr>
      <t xml:space="preserve"> ASPREPDEV-34181</t>
    </r>
  </si>
  <si>
    <r>
      <rPr>
        <sz val="11"/>
        <color rgb="FF000000"/>
        <rFont val="Calibri"/>
      </rPr>
      <t xml:space="preserve">        </t>
    </r>
    <r>
      <rPr>
        <u/>
        <sz val="11"/>
        <color rgb="FF000000"/>
        <rFont val="Calibri"/>
      </rPr>
      <t xml:space="preserve"> ASPREPDEV-33857</t>
    </r>
  </si>
  <si>
    <r>
      <rPr>
        <sz val="11"/>
        <color rgb="FF000000"/>
        <rFont val="Calibri"/>
      </rPr>
      <t xml:space="preserve">        </t>
    </r>
    <r>
      <rPr>
        <u/>
        <sz val="11"/>
        <color rgb="FF000000"/>
        <rFont val="Calibri"/>
      </rPr>
      <t xml:space="preserve"> ASPREPDEV-34138</t>
    </r>
  </si>
  <si>
    <r>
      <rPr>
        <sz val="11"/>
        <color rgb="FF000000"/>
        <rFont val="Calibri"/>
      </rPr>
      <t xml:space="preserve">        </t>
    </r>
    <r>
      <rPr>
        <u/>
        <sz val="11"/>
        <color rgb="FF000000"/>
        <rFont val="Calibri"/>
      </rPr>
      <t xml:space="preserve"> ASPREPDEV-34039</t>
    </r>
  </si>
  <si>
    <t xml:space="preserve">         ASPREPDEV-34181</t>
  </si>
  <si>
    <t xml:space="preserve">         ASPREPDEV-34138</t>
  </si>
  <si>
    <t xml:space="preserve">         ASPREPDEV-34039</t>
  </si>
  <si>
    <t>ASPREPDEV-34814</t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</si>
  <si>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ASPREPDEV-34894</t>
    </r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</si>
  <si>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ASPREPDEV-34181</t>
    </r>
  </si>
  <si>
    <r>
      <rPr>
        <sz val="11"/>
        <color rgb="FF0563C1"/>
        <rFont val="Calibri"/>
      </rPr>
      <t xml:space="preserve">         </t>
    </r>
    <r>
      <rPr>
        <u/>
        <sz val="11"/>
        <color rgb="FF0563C1"/>
        <rFont val="Calibri"/>
      </rPr>
      <t>ASPREPDEV-33857</t>
    </r>
  </si>
  <si>
    <r>
      <rPr>
        <sz val="11"/>
        <color rgb="FF0563C1"/>
        <rFont val="Calibri"/>
      </rPr>
      <t xml:space="preserve">       </t>
    </r>
    <r>
      <rPr>
        <u/>
        <sz val="11"/>
        <color rgb="FF0563C1"/>
        <rFont val="Calibri"/>
      </rPr>
      <t>ASPREPDEV-34884</t>
    </r>
  </si>
  <si>
    <t>ASPREPDEV-34939</t>
  </si>
  <si>
    <t>ASPREPDEV-34894</t>
  </si>
  <si>
    <r>
      <rPr>
        <sz val="11"/>
        <color rgb="FF000000"/>
        <rFont val="Calibri"/>
      </rPr>
      <t xml:space="preserve">         </t>
    </r>
    <r>
      <rPr>
        <u/>
        <sz val="11"/>
        <color rgb="FF000000"/>
        <rFont val="Calibri"/>
      </rPr>
      <t>ASPREPDEV-33857</t>
    </r>
  </si>
  <si>
    <r>
      <rPr>
        <sz val="11"/>
        <color rgb="FF000000"/>
        <rFont val="Calibri"/>
      </rPr>
      <t xml:space="preserve">         </t>
    </r>
    <r>
      <rPr>
        <u/>
        <sz val="11"/>
        <color rgb="FF000000"/>
        <rFont val="Calibri"/>
      </rPr>
      <t>ASPREPDEV-34181</t>
    </r>
  </si>
  <si>
    <r>
      <rPr>
        <sz val="11"/>
        <color rgb="FF000000"/>
        <rFont val="Calibri"/>
      </rPr>
      <t xml:space="preserve">       </t>
    </r>
    <r>
      <rPr>
        <u/>
        <sz val="11"/>
        <color rgb="FF000000"/>
        <rFont val="Calibri"/>
      </rPr>
      <t>ASPREPDEV-34884</t>
    </r>
  </si>
  <si>
    <t xml:space="preserve">        ASPREPDEV-35072</t>
  </si>
  <si>
    <t>ASPREPDEV-34884</t>
  </si>
  <si>
    <t>ASPREPDEV-35072</t>
  </si>
  <si>
    <t>ASPREPDEV-35172</t>
  </si>
  <si>
    <t>ASPREPDEV-35275</t>
  </si>
  <si>
    <t>Vinay/Sharath</t>
  </si>
  <si>
    <t>ASPREPDEV-35323</t>
  </si>
  <si>
    <t>ASPREPDEV-35495</t>
  </si>
  <si>
    <t>ASPREPDEV-35683</t>
  </si>
  <si>
    <t>ASPREPDEV-27162</t>
  </si>
  <si>
    <t>Arun</t>
  </si>
  <si>
    <t>ASPREPDEV-27336</t>
  </si>
  <si>
    <t>ASPREPDEV-27043</t>
  </si>
  <si>
    <t>ASPREPDEV-27368</t>
  </si>
  <si>
    <t xml:space="preserve">Aishvarya </t>
  </si>
  <si>
    <t>ASPREPDEV-27376</t>
  </si>
  <si>
    <t>ASPREPDEV-27542</t>
  </si>
  <si>
    <t>ASPREPDEV-27585</t>
  </si>
  <si>
    <t>ASPREPDEV-27584</t>
  </si>
  <si>
    <t>ASPREPDEV-27707</t>
  </si>
  <si>
    <t>ASPREPDEV-27708</t>
  </si>
  <si>
    <t>Ramesh</t>
  </si>
  <si>
    <t>ASPREPDEV-27717</t>
  </si>
  <si>
    <t>ASPREPDEV-27723</t>
  </si>
  <si>
    <t>ASPREPDEV-27701</t>
  </si>
  <si>
    <t>ASPREPDEV-27908</t>
  </si>
  <si>
    <t>ASPREPDEV-27981</t>
  </si>
  <si>
    <t>ASPREPDEV-27996</t>
  </si>
  <si>
    <t>ASPREPDEV-28095</t>
  </si>
  <si>
    <t>ASPREPDEV-28113</t>
  </si>
  <si>
    <t>ASPREPDEV-28313</t>
  </si>
  <si>
    <t>ASPREPDEV-28311</t>
  </si>
  <si>
    <t>ASPREPDEV-28343</t>
  </si>
  <si>
    <t>ASPREPDEV-28396</t>
  </si>
  <si>
    <t>ASPREPDEV-28388</t>
  </si>
  <si>
    <t>ASPREPDEV-28148</t>
  </si>
  <si>
    <t>ASPREPDEV-28437</t>
  </si>
  <si>
    <t>ASPREPDEV-28476</t>
  </si>
  <si>
    <t>ASPREPDEV-28679</t>
  </si>
  <si>
    <t>ASPREPDEV-28918</t>
  </si>
  <si>
    <t>ASPREPDEV-29014</t>
  </si>
  <si>
    <t>ASPREPDEV-28971</t>
  </si>
  <si>
    <t>ASPREPDEV-29146</t>
  </si>
  <si>
    <t xml:space="preserve">	ASPREPDEV-29096</t>
  </si>
  <si>
    <t>ASPREPDEV-29151</t>
  </si>
  <si>
    <t>ASPREPDEV-29261</t>
  </si>
  <si>
    <t>ASPREPDEV-29243</t>
  </si>
  <si>
    <t>ASPREPDEV-29363</t>
  </si>
  <si>
    <t>ASPREPDEV-26026</t>
  </si>
  <si>
    <t>ASPREPDEV-29385</t>
  </si>
  <si>
    <t>ASPREPDEV-29400</t>
  </si>
  <si>
    <t>ASPREPDEV-29406</t>
  </si>
  <si>
    <t>ASPREPDEV-29619</t>
  </si>
  <si>
    <t>ASPREPDEV-29876</t>
  </si>
  <si>
    <t>ASPREPDEV-29933</t>
  </si>
  <si>
    <t>ASPREPDEV-29947</t>
  </si>
  <si>
    <t>ASPREPDEV-30003</t>
  </si>
  <si>
    <t>Monika</t>
  </si>
  <si>
    <t>ASPREPDEV-30070</t>
  </si>
  <si>
    <t>ASPREPDEV-30240</t>
  </si>
  <si>
    <t>ASPREPDEV-30274</t>
  </si>
  <si>
    <t>ASPREPDEV-30307</t>
  </si>
  <si>
    <t>ASPREPDEV-30405</t>
  </si>
  <si>
    <t>ASPREPDEV-30439</t>
  </si>
  <si>
    <t>ASPREPDEV-30452</t>
  </si>
  <si>
    <t xml:space="preserve">ASPREPDEV-30497 </t>
  </si>
  <si>
    <t xml:space="preserve">ASPREPDEV-30240 </t>
  </si>
  <si>
    <t>ASPREPDEV-30536</t>
  </si>
  <si>
    <t>ASPREPDEV-30492</t>
  </si>
  <si>
    <t>ASPREPDEV-30494</t>
  </si>
  <si>
    <t>ASPREPDEV-30535</t>
  </si>
  <si>
    <t>ASPREPDEV-30526</t>
  </si>
  <si>
    <t>ASPREPDEV-30502</t>
  </si>
  <si>
    <t>ASPREPDEV-30623</t>
  </si>
  <si>
    <t>ASPREPDEV-30639</t>
  </si>
  <si>
    <t>ASPREPDEV-30640</t>
  </si>
  <si>
    <t>ASPREPDEV-30646</t>
  </si>
  <si>
    <t>ASPREPDEV-31065</t>
  </si>
  <si>
    <t>ASPREPDEV-31054</t>
  </si>
  <si>
    <t>ASPREPDEV-31094</t>
  </si>
  <si>
    <t>ASPREPDEV-31155</t>
  </si>
  <si>
    <t>ASPREPDEV-31270</t>
  </si>
  <si>
    <t>ASPREPDEV-31499</t>
  </si>
  <si>
    <t>ASPREPDEV-31477</t>
  </si>
  <si>
    <t>ASPREPDEV-31547</t>
  </si>
  <si>
    <t>ASPREPDEV-31677</t>
  </si>
  <si>
    <t>Aishvarya/Vinay</t>
  </si>
  <si>
    <t>ASPREPDEV-31704</t>
  </si>
  <si>
    <t>ASPREPDEV-31788</t>
  </si>
  <si>
    <t>ASPREPDEV-31854</t>
  </si>
  <si>
    <t>13-Jan</t>
  </si>
  <si>
    <t>Sai</t>
  </si>
  <si>
    <t>ASPREPDEV-21171</t>
  </si>
  <si>
    <t>31-Jan</t>
  </si>
  <si>
    <t>ASPREPDEV-21509</t>
  </si>
  <si>
    <t>ASPREPDEV-21510</t>
  </si>
  <si>
    <t>10-Feb</t>
  </si>
  <si>
    <t>ASPREPDEV-21540</t>
  </si>
  <si>
    <t>ASPREPDEV-21527</t>
  </si>
  <si>
    <t>24-Feb</t>
  </si>
  <si>
    <t>ASPREPDEV-21831</t>
  </si>
  <si>
    <t>ASPREPDEV-21973</t>
  </si>
  <si>
    <t>ASPREPDEV-22027</t>
  </si>
  <si>
    <t>ASPREPDEV-21898</t>
  </si>
  <si>
    <t>ASPREPDEV -  22132</t>
  </si>
  <si>
    <t>ASPREPDEV - 22027</t>
  </si>
  <si>
    <t>ASPREPDEV-22271</t>
  </si>
  <si>
    <t>ASPREPDEV-22577</t>
  </si>
  <si>
    <t>13-Apr</t>
  </si>
  <si>
    <t>ASPREPDEV-22982</t>
  </si>
  <si>
    <t>ASPREPDEV-23003</t>
  </si>
  <si>
    <t>ASPREPDEV-23021</t>
  </si>
  <si>
    <t>ASPREPDEV-23177</t>
  </si>
  <si>
    <t>ASPREPDEV-23188</t>
  </si>
  <si>
    <t>ASPREPDEV-23363</t>
  </si>
  <si>
    <t>ASPREPDEV-23526</t>
  </si>
  <si>
    <t>ASPREPDEV-23707</t>
  </si>
  <si>
    <t>ASPREPDEV-23706</t>
  </si>
  <si>
    <t>8-Jun</t>
  </si>
  <si>
    <t>ASPREPDEV-23779</t>
  </si>
  <si>
    <t xml:space="preserve">ASPREPDEV-24045
</t>
  </si>
  <si>
    <t>ASPREPDEV-24047</t>
  </si>
  <si>
    <t>ASPREPDEV-24230</t>
  </si>
  <si>
    <t>ASPREPDEV -  24199</t>
  </si>
  <si>
    <t>ASPREPDEV-24321</t>
  </si>
  <si>
    <t>ASPREPDEV-24693</t>
  </si>
  <si>
    <t>ASPREPDEV-24751</t>
  </si>
  <si>
    <t>10-Aug</t>
  </si>
  <si>
    <t>ASPREPDEV-24742</t>
  </si>
  <si>
    <t>ASPREPDEV-24774</t>
  </si>
  <si>
    <t>ASPREPDEV-24770</t>
  </si>
  <si>
    <t>ASPREPDEV - 24780</t>
  </si>
  <si>
    <t>ASPREPDEV-25185</t>
  </si>
  <si>
    <t>ASPREPDEV-25244</t>
  </si>
  <si>
    <t xml:space="preserve">Sai </t>
  </si>
  <si>
    <t>ASPREPDEV-25459</t>
  </si>
  <si>
    <t>ASPREPDEV-25509</t>
  </si>
  <si>
    <t>ASPREPDEV-25504</t>
  </si>
  <si>
    <t>12-Oct</t>
  </si>
  <si>
    <t>ASPREPDEV-25789</t>
  </si>
  <si>
    <t>26-Oct</t>
  </si>
  <si>
    <t>ASPREPDEV-25896</t>
  </si>
  <si>
    <t>ASPREPDEV-25933</t>
  </si>
  <si>
    <t>ASPREPDEV-25960</t>
  </si>
  <si>
    <t>09-Nov</t>
  </si>
  <si>
    <t>ASPREPDEV-26274</t>
  </si>
  <si>
    <t>ASPREPDEV-26172</t>
  </si>
  <si>
    <t>ASPREPDEV-26299</t>
  </si>
  <si>
    <t>ASPREPDEV-26277</t>
  </si>
  <si>
    <t>ASPREPDEV-26336</t>
  </si>
  <si>
    <t>17-Nov</t>
  </si>
  <si>
    <t>ASPREPDEV-26468</t>
  </si>
  <si>
    <t>ASPREPDEV-26714</t>
  </si>
  <si>
    <t>ASPREPDEV-26374</t>
  </si>
  <si>
    <t>ASPREPDEV-26665</t>
  </si>
  <si>
    <t>ASPREPDEV-26982</t>
  </si>
  <si>
    <t>ASPREPDEV-26943</t>
  </si>
  <si>
    <t>ASPREPDEV-15980</t>
  </si>
  <si>
    <t>ASPREPDEV-16004</t>
  </si>
  <si>
    <t>ASPREPDEV-16104</t>
  </si>
  <si>
    <t>ASPREPDEV-16184</t>
  </si>
  <si>
    <t>ASPREPDEV-16193</t>
  </si>
  <si>
    <t>ASPREPDEV-16237</t>
  </si>
  <si>
    <t>ASPREPDEV-16215</t>
  </si>
  <si>
    <t>ASPREPDEV-16445</t>
  </si>
  <si>
    <t>Vinutha</t>
  </si>
  <si>
    <t>ASPREPDEV-16363</t>
  </si>
  <si>
    <t>ASPREPDEV-16511</t>
  </si>
  <si>
    <t>ASPREPDEV-16590</t>
  </si>
  <si>
    <t>ASPREPDEV-16636</t>
  </si>
  <si>
    <t>ASPREPDEV-16694</t>
  </si>
  <si>
    <t>Sharada</t>
  </si>
  <si>
    <t>ASPREPDEV-16724</t>
  </si>
  <si>
    <t>ASPREPDEV-16841</t>
  </si>
  <si>
    <t>ASPREPDEV-16877</t>
  </si>
  <si>
    <t>01-Apr</t>
  </si>
  <si>
    <t>ASPREPDEV-16867</t>
  </si>
  <si>
    <t>ASPREPDEV-16837</t>
  </si>
  <si>
    <t>ASPREPDEV-16908</t>
  </si>
  <si>
    <t>08-Apr</t>
  </si>
  <si>
    <t>ASPREPDEV-16941</t>
  </si>
  <si>
    <t>15-Apr</t>
  </si>
  <si>
    <t>ASPREPDEV-17088</t>
  </si>
  <si>
    <t>ASPREPDEV - 17217</t>
  </si>
  <si>
    <t>ASPREPDEV-17282</t>
  </si>
  <si>
    <t>ASPREPDEV-17299</t>
  </si>
  <si>
    <t>ASPREPDEV-17309</t>
  </si>
  <si>
    <t>ASPREPDEV-17344</t>
  </si>
  <si>
    <t>ASPREPDEV-17368</t>
  </si>
  <si>
    <t>ASPREPDEV - 17606</t>
  </si>
  <si>
    <t>ASPREPDEV-17608</t>
  </si>
  <si>
    <t>ASPREPDEV-17615</t>
  </si>
  <si>
    <t>ASPREPDEV - 17618</t>
  </si>
  <si>
    <t>ASPREPDEV-17703</t>
  </si>
  <si>
    <t>ASPREPDEV-17619</t>
  </si>
  <si>
    <t>ASPREPDEV-17550</t>
  </si>
  <si>
    <t>ASPREPDEV-17790</t>
  </si>
  <si>
    <t>ASPREPDEV-17787</t>
  </si>
  <si>
    <t>ASPREPDEV-17820</t>
  </si>
  <si>
    <t>ASPREPDEV-17885</t>
  </si>
  <si>
    <t>ASPREPDEV-17890</t>
  </si>
  <si>
    <t>ASPREPDEV-17978</t>
  </si>
  <si>
    <t>ASPREPDEV-17999</t>
  </si>
  <si>
    <t>ASPREPDEV-18024</t>
  </si>
  <si>
    <t>ASPREPDEV-18083</t>
  </si>
  <si>
    <t>ASPREPDEV-18112</t>
  </si>
  <si>
    <t>ASPREPDEV-18160</t>
  </si>
  <si>
    <t>ASPREPDEV-18188</t>
  </si>
  <si>
    <t>8-Jul</t>
  </si>
  <si>
    <t>ASPREPDEV-18247</t>
  </si>
  <si>
    <t>ASPREPDEV - 18294</t>
  </si>
  <si>
    <t>ASPREPDEV-18293</t>
  </si>
  <si>
    <t>ASPREPDEV-18488</t>
  </si>
  <si>
    <t>ASPREPDEV-18508</t>
  </si>
  <si>
    <t>ASPREPDEV-18566</t>
  </si>
  <si>
    <t>ASPREPDEV-18629</t>
  </si>
  <si>
    <t>ASPREPDEV-18625</t>
  </si>
  <si>
    <t>ASPREPDEV-18692</t>
  </si>
  <si>
    <t>ASPREPDEV-18641</t>
  </si>
  <si>
    <t>ASPREPDEV-18694</t>
  </si>
  <si>
    <t>ASPREPDEV-18875</t>
  </si>
  <si>
    <t>ASPREPDEV-18828</t>
  </si>
  <si>
    <t>ASPREPDEV-18980</t>
  </si>
  <si>
    <t>ASPREPDEV-19178</t>
  </si>
  <si>
    <t>ASPREPDEV-19219</t>
  </si>
  <si>
    <t>ASPREPDEV-19221</t>
  </si>
  <si>
    <t>ASPREPDEV-19213</t>
  </si>
  <si>
    <t>ASPREPDEV -  18723</t>
  </si>
  <si>
    <t>ASPREPDEV - 19337</t>
  </si>
  <si>
    <t>ASPREPDEV - 19266</t>
  </si>
  <si>
    <t>ASPREPDEV-18723</t>
  </si>
  <si>
    <t>ASPREPDEV-19337</t>
  </si>
  <si>
    <t>ASPREPDEV-19357</t>
  </si>
  <si>
    <t>ASPREPDEV-19455</t>
  </si>
  <si>
    <t>30-Sep</t>
  </si>
  <si>
    <t>ASPREPDEV-19702</t>
  </si>
  <si>
    <t>ASPREPDEV-19737</t>
  </si>
  <si>
    <t>ASPREPDEV-19764</t>
  </si>
  <si>
    <t>ASPREPDEV-19739</t>
  </si>
  <si>
    <t>ASPREPDEV-19847</t>
  </si>
  <si>
    <t>ASPREPDEV-15607</t>
  </si>
  <si>
    <t>ASPREPDEV-19900</t>
  </si>
  <si>
    <t>ASPREPDEV-19987</t>
  </si>
  <si>
    <t>ASPREPDEV-20021</t>
  </si>
  <si>
    <t>ASPREPDEV-20073</t>
  </si>
  <si>
    <t>ASPREPDEV-19997</t>
  </si>
  <si>
    <t>ASPREPDEV-20027</t>
  </si>
  <si>
    <t>ASPREPDEV-20019</t>
  </si>
  <si>
    <t>ASPREPDEV-19808</t>
  </si>
  <si>
    <t>ASPREPDEV-20126</t>
  </si>
  <si>
    <t>ASPREPDEV-20129</t>
  </si>
  <si>
    <t>ASPREPDEV-20237</t>
  </si>
  <si>
    <t>ASPREPDEV-20127</t>
  </si>
  <si>
    <t>ASPREPDEV-20130</t>
  </si>
  <si>
    <t>ASPREPDEV-20228</t>
  </si>
  <si>
    <t>ASPREPDEV-20286</t>
  </si>
  <si>
    <t>ASPREPDEV-20303</t>
  </si>
  <si>
    <t>ASPREPDEV-20313</t>
  </si>
  <si>
    <t>ASPREPDEV-20588</t>
  </si>
  <si>
    <t>ASPREPDEV-20715</t>
  </si>
  <si>
    <t>ASPREPDEV-20751</t>
  </si>
  <si>
    <t>ASPREPDEV-20745</t>
  </si>
  <si>
    <t>ASPREPDEV-20761</t>
  </si>
  <si>
    <t>16-Dec</t>
  </si>
  <si>
    <t>ASPREPDEV-20744</t>
  </si>
  <si>
    <t>ASPREPDEV -  20953</t>
  </si>
  <si>
    <t>ASPREPDEV-20965</t>
  </si>
  <si>
    <t>ASPREPDEV-21027</t>
  </si>
</sst>
</file>

<file path=xl/styles.xml><?xml version="1.0" encoding="utf-8"?>
<styleSheet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xmlns="http://schemas.openxmlformats.org/spreadsheetml/2006/main" xmlns:mc="http://schemas.openxmlformats.org/markup-compatibility/2006" xmlns:ns2="http://schemas.microsoft.com/office/spreadsheetml/2016/revision9" xmlns:ns3="http://schemas.microsoft.com/office/spreadsheetml/2009/9/main" xmlns:ns4="http://schemas.microsoft.com/office/spreadsheetml/2010/11/main" mc:Ignorable="x14ac x16r2 xr xr9">
  <fonts count="3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833C0C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D0D0D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</font>
    <font>
      <sz val="11"/>
      <color rgb="FF0563C1"/>
      <name val="Calibri"/>
    </font>
    <font>
      <u/>
      <sz val="11"/>
      <color rgb="FF0563C1"/>
      <name val="Calibri"/>
    </font>
    <font>
      <u/>
      <sz val="11"/>
      <color rgb="FF000000"/>
      <name val="Calibri"/>
    </font>
    <font>
      <u/>
      <sz val="11"/>
      <color rgb="FF44546A"/>
      <name val="Calibri"/>
    </font>
    <font>
      <sz val="11"/>
      <color rgb="FF44546A"/>
      <name val="Calibri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" tint="4.9989318521683403E-2"/>
      <name val="Calibri"/>
      <family val="2"/>
      <scheme val="minor"/>
    </font>
    <font>
      <sz val="11"/>
      <color rgb="FFFFFFFF"/>
      <name val="Calibri"/>
      <family val="2"/>
    </font>
    <font>
      <sz val="11"/>
      <color rgb="FF833C0C"/>
      <name val="Calibri"/>
      <family val="2"/>
    </font>
    <font>
      <u/>
      <sz val="11"/>
      <color rgb="FF0563C1"/>
      <name val="Calibri"/>
      <family val="2"/>
    </font>
    <font>
      <u/>
      <sz val="11"/>
      <color rgb="FF000000"/>
      <name val="Calibri"/>
      <family val="2"/>
    </font>
    <font>
      <u/>
      <sz val="11"/>
      <color rgb="FFFFFF00"/>
      <name val="Calibri"/>
      <family val="2"/>
      <scheme val="minor"/>
    </font>
    <font>
      <sz val="11"/>
      <color rgb="FFFFFF00"/>
      <name val="Calibri"/>
      <family val="2"/>
    </font>
    <font>
      <sz val="11"/>
      <color rgb="FFFFFF00"/>
      <name val="Calibri"/>
    </font>
    <font>
      <u/>
      <sz val="11"/>
      <color theme="6" tint="0.59999389629810485"/>
      <name val="Calibri"/>
      <family val="2"/>
    </font>
    <font>
      <u/>
      <sz val="11"/>
      <color rgb="FFFF000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5202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16" fontId="3" fillId="7" borderId="1" xfId="0" applyNumberFormat="1" applyFont="1" applyFill="1" applyBorder="1" applyAlignment="1">
      <alignment horizontal="left" vertical="center"/>
    </xf>
    <xf numFmtId="0" fontId="3" fillId="7" borderId="1" xfId="0" applyFont="1" applyFill="1" applyBorder="1"/>
    <xf numFmtId="16" fontId="3" fillId="7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" fontId="3" fillId="7" borderId="1" xfId="0" applyNumberFormat="1" applyFont="1" applyFill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7" borderId="1" xfId="0" quotePrefix="1" applyFont="1" applyFill="1" applyBorder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" fontId="3" fillId="7" borderId="1" xfId="0" quotePrefix="1" applyNumberFormat="1" applyFont="1" applyFill="1" applyBorder="1" applyAlignment="1">
      <alignment horizontal="left"/>
    </xf>
    <xf numFmtId="0" fontId="0" fillId="10" borderId="0" xfId="0" applyFill="1"/>
    <xf numFmtId="0" fontId="3" fillId="7" borderId="5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7" fillId="5" borderId="0" xfId="1" applyFont="1" applyFill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8" borderId="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7" fillId="8" borderId="0" xfId="1" applyFont="1" applyFill="1" applyAlignment="1">
      <alignment horizontal="center" vertical="center"/>
    </xf>
    <xf numFmtId="0" fontId="7" fillId="10" borderId="0" xfId="1" applyFont="1" applyFill="1" applyAlignment="1">
      <alignment horizontal="center" vertical="center"/>
    </xf>
    <xf numFmtId="0" fontId="7" fillId="10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/>
    </xf>
    <xf numFmtId="0" fontId="7" fillId="8" borderId="3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8" borderId="0" xfId="1" applyFont="1" applyFill="1" applyAlignment="1">
      <alignment horizontal="center" vertical="center"/>
    </xf>
    <xf numFmtId="16" fontId="3" fillId="7" borderId="1" xfId="0" applyNumberFormat="1" applyFont="1" applyFill="1" applyBorder="1" applyAlignment="1">
      <alignment horizontal="left" vertical="top"/>
    </xf>
    <xf numFmtId="0" fontId="4" fillId="10" borderId="0" xfId="1" applyFont="1" applyFill="1" applyAlignment="1">
      <alignment horizontal="center" vertical="center"/>
    </xf>
    <xf numFmtId="0" fontId="4" fillId="10" borderId="0" xfId="1" applyFont="1" applyFill="1" applyBorder="1" applyAlignment="1">
      <alignment horizontal="center" vertical="center"/>
    </xf>
    <xf numFmtId="0" fontId="7" fillId="11" borderId="0" xfId="1" applyFont="1" applyFill="1" applyAlignment="1">
      <alignment horizontal="center" vertical="center"/>
    </xf>
    <xf numFmtId="16" fontId="3" fillId="7" borderId="1" xfId="0" quotePrefix="1" applyNumberFormat="1" applyFont="1" applyFill="1" applyBorder="1"/>
    <xf numFmtId="0" fontId="4" fillId="8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4" fillId="10" borderId="3" xfId="1" applyFont="1" applyFill="1" applyBorder="1" applyAlignment="1">
      <alignment horizontal="center" vertical="center"/>
    </xf>
    <xf numFmtId="0" fontId="0" fillId="0" borderId="3" xfId="0" applyBorder="1"/>
    <xf numFmtId="0" fontId="4" fillId="5" borderId="0" xfId="1" applyFont="1" applyFill="1" applyAlignment="1">
      <alignment horizontal="center" wrapText="1"/>
    </xf>
    <xf numFmtId="0" fontId="9" fillId="10" borderId="7" xfId="1" applyFont="1" applyFill="1" applyBorder="1" applyAlignment="1">
      <alignment horizontal="center" vertical="center"/>
    </xf>
    <xf numFmtId="0" fontId="4" fillId="10" borderId="7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4" fillId="6" borderId="0" xfId="1" applyFont="1" applyFill="1" applyAlignment="1">
      <alignment horizontal="center" vertical="center"/>
    </xf>
    <xf numFmtId="0" fontId="4" fillId="3" borderId="3" xfId="1" applyFont="1" applyFill="1" applyBorder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3" borderId="0" xfId="1" applyFont="1" applyFill="1" applyAlignment="1">
      <alignment horizontal="center"/>
    </xf>
    <xf numFmtId="0" fontId="4" fillId="5" borderId="0" xfId="1" applyFont="1" applyFill="1" applyAlignment="1">
      <alignment horizontal="center"/>
    </xf>
    <xf numFmtId="0" fontId="0" fillId="10" borderId="0" xfId="0" applyFill="1" applyAlignment="1">
      <alignment horizontal="center"/>
    </xf>
    <xf numFmtId="16" fontId="3" fillId="7" borderId="1" xfId="0" quotePrefix="1" applyNumberFormat="1" applyFont="1" applyFill="1" applyBorder="1" applyAlignment="1">
      <alignment horizontal="left" vertical="top"/>
    </xf>
    <xf numFmtId="0" fontId="4" fillId="10" borderId="0" xfId="1" applyFont="1" applyFill="1" applyAlignment="1">
      <alignment horizontal="center"/>
    </xf>
    <xf numFmtId="0" fontId="0" fillId="0" borderId="0" xfId="0" applyAlignment="1">
      <alignment horizontal="center" wrapText="1"/>
    </xf>
    <xf numFmtId="0" fontId="4" fillId="13" borderId="0" xfId="1" applyFont="1" applyFill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4" fillId="8" borderId="0" xfId="1" applyFont="1" applyFill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4" fillId="10" borderId="0" xfId="1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1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2" fillId="13" borderId="3" xfId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wrapText="1"/>
    </xf>
    <xf numFmtId="0" fontId="4" fillId="4" borderId="3" xfId="1" applyFont="1" applyFill="1" applyBorder="1" applyAlignment="1">
      <alignment horizontal="center" vertical="center"/>
    </xf>
    <xf numFmtId="0" fontId="4" fillId="12" borderId="0" xfId="1" applyFont="1" applyFill="1" applyAlignment="1">
      <alignment horizontal="center" vertical="center"/>
    </xf>
    <xf numFmtId="0" fontId="4" fillId="8" borderId="3" xfId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Alignment="1">
      <alignment wrapText="1"/>
    </xf>
    <xf numFmtId="0" fontId="8" fillId="8" borderId="0" xfId="0" applyFont="1" applyFill="1" applyAlignment="1">
      <alignment horizontal="center"/>
    </xf>
    <xf numFmtId="0" fontId="4" fillId="13" borderId="0" xfId="1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8" borderId="8" xfId="1" applyFont="1" applyFill="1" applyBorder="1" applyAlignment="1">
      <alignment horizontal="center" vertical="top" wrapText="1"/>
    </xf>
    <xf numFmtId="0" fontId="4" fillId="5" borderId="8" xfId="1" applyFont="1" applyFill="1" applyBorder="1" applyAlignment="1">
      <alignment horizontal="center" vertical="top" wrapText="1"/>
    </xf>
    <xf numFmtId="0" fontId="4" fillId="3" borderId="8" xfId="1" applyFont="1" applyFill="1" applyBorder="1" applyAlignment="1">
      <alignment horizontal="center" vertical="top" wrapText="1"/>
    </xf>
    <xf numFmtId="0" fontId="4" fillId="4" borderId="8" xfId="1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" fillId="8" borderId="0" xfId="1" applyFill="1"/>
    <xf numFmtId="0" fontId="2" fillId="8" borderId="0" xfId="1" applyFill="1" applyAlignment="1">
      <alignment horizontal="center"/>
    </xf>
    <xf numFmtId="0" fontId="13" fillId="8" borderId="0" xfId="1" applyFont="1" applyFill="1"/>
    <xf numFmtId="0" fontId="13" fillId="8" borderId="0" xfId="1" applyFont="1" applyFill="1" applyAlignment="1">
      <alignment wrapText="1"/>
    </xf>
    <xf numFmtId="0" fontId="6" fillId="0" borderId="0" xfId="0" applyFont="1"/>
    <xf numFmtId="0" fontId="4" fillId="8" borderId="0" xfId="1" applyFont="1" applyFill="1" applyAlignment="1">
      <alignment wrapText="1"/>
    </xf>
    <xf numFmtId="0" fontId="14" fillId="8" borderId="0" xfId="1" applyFont="1" applyFill="1"/>
    <xf numFmtId="0" fontId="14" fillId="8" borderId="0" xfId="1" applyFont="1" applyFill="1" applyAlignment="1">
      <alignment wrapText="1"/>
    </xf>
    <xf numFmtId="0" fontId="2" fillId="14" borderId="0" xfId="1" applyFill="1" applyBorder="1" applyAlignment="1">
      <alignment wrapText="1"/>
    </xf>
    <xf numFmtId="0" fontId="2" fillId="14" borderId="0" xfId="1" applyFill="1" applyBorder="1" applyAlignment="1"/>
    <xf numFmtId="0" fontId="2" fillId="15" borderId="0" xfId="1" applyFill="1" applyBorder="1" applyAlignment="1"/>
    <xf numFmtId="0" fontId="2" fillId="15" borderId="0" xfId="1" applyFill="1" applyBorder="1" applyAlignment="1">
      <alignment wrapText="1"/>
    </xf>
    <xf numFmtId="0" fontId="4" fillId="10" borderId="0" xfId="1" applyFont="1" applyFill="1" applyAlignment="1">
      <alignment horizontal="center" wrapText="1"/>
    </xf>
    <xf numFmtId="0" fontId="4" fillId="9" borderId="0" xfId="1" applyFont="1" applyFill="1" applyAlignment="1">
      <alignment horizontal="center"/>
    </xf>
    <xf numFmtId="0" fontId="14" fillId="3" borderId="0" xfId="1" applyFont="1" applyFill="1"/>
    <xf numFmtId="0" fontId="6" fillId="0" borderId="0" xfId="0" applyFont="1" applyAlignment="1">
      <alignment horizontal="center"/>
    </xf>
    <xf numFmtId="0" fontId="14" fillId="8" borderId="0" xfId="1" applyFont="1" applyFill="1" applyAlignment="1">
      <alignment vertical="center"/>
    </xf>
    <xf numFmtId="0" fontId="2" fillId="3" borderId="0" xfId="1" applyFill="1" applyAlignment="1">
      <alignment horizontal="center"/>
    </xf>
    <xf numFmtId="0" fontId="2" fillId="0" borderId="0" xfId="1" applyAlignment="1">
      <alignment horizontal="center"/>
    </xf>
    <xf numFmtId="0" fontId="2" fillId="5" borderId="0" xfId="1" applyFill="1" applyAlignment="1">
      <alignment horizontal="center"/>
    </xf>
    <xf numFmtId="0" fontId="2" fillId="8" borderId="3" xfId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8" fillId="5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4" fillId="8" borderId="9" xfId="1" applyFont="1" applyFill="1" applyBorder="1" applyAlignment="1">
      <alignment horizontal="center"/>
    </xf>
    <xf numFmtId="0" fontId="2" fillId="13" borderId="0" xfId="1" applyFill="1" applyAlignment="1">
      <alignment wrapText="1"/>
    </xf>
    <xf numFmtId="0" fontId="15" fillId="5" borderId="0" xfId="1" applyFont="1" applyFill="1"/>
    <xf numFmtId="0" fontId="0" fillId="0" borderId="0" xfId="0" applyAlignment="1">
      <alignment horizontal="left"/>
    </xf>
    <xf numFmtId="0" fontId="2" fillId="3" borderId="0" xfId="1" applyFill="1"/>
    <xf numFmtId="0" fontId="2" fillId="3" borderId="0" xfId="1" applyFill="1" applyAlignment="1">
      <alignment horizontal="center" wrapText="1"/>
    </xf>
    <xf numFmtId="0" fontId="0" fillId="2" borderId="3" xfId="0" applyFill="1" applyBorder="1" applyAlignment="1">
      <alignment horizontal="center" vertical="top"/>
    </xf>
    <xf numFmtId="0" fontId="2" fillId="16" borderId="0" xfId="1" applyFill="1"/>
    <xf numFmtId="0" fontId="13" fillId="16" borderId="0" xfId="1" applyFont="1" applyFill="1" applyAlignment="1">
      <alignment wrapText="1"/>
    </xf>
    <xf numFmtId="0" fontId="11" fillId="3" borderId="0" xfId="1" applyFont="1" applyFill="1" applyAlignment="1">
      <alignment horizontal="center"/>
    </xf>
    <xf numFmtId="0" fontId="2" fillId="8" borderId="0" xfId="1" applyFill="1" applyAlignment="1">
      <alignment horizontal="center" wrapText="1"/>
    </xf>
    <xf numFmtId="0" fontId="2" fillId="14" borderId="0" xfId="1" applyFill="1" applyBorder="1" applyAlignment="1">
      <alignment horizontal="center" wrapText="1"/>
    </xf>
    <xf numFmtId="0" fontId="13" fillId="8" borderId="0" xfId="1" applyFont="1" applyFill="1" applyAlignment="1">
      <alignment horizontal="center" wrapText="1"/>
    </xf>
    <xf numFmtId="0" fontId="14" fillId="8" borderId="0" xfId="1" applyFont="1" applyFill="1" applyAlignment="1">
      <alignment horizontal="center"/>
    </xf>
    <xf numFmtId="0" fontId="13" fillId="3" borderId="0" xfId="1" applyFont="1" applyFill="1" applyAlignment="1">
      <alignment horizontal="center"/>
    </xf>
    <xf numFmtId="16" fontId="3" fillId="17" borderId="1" xfId="0" applyNumberFormat="1" applyFont="1" applyFill="1" applyBorder="1" applyAlignment="1">
      <alignment horizontal="left" vertical="top"/>
    </xf>
    <xf numFmtId="0" fontId="13" fillId="9" borderId="0" xfId="1" applyFont="1" applyFill="1"/>
    <xf numFmtId="0" fontId="13" fillId="5" borderId="0" xfId="1" applyFont="1" applyFill="1"/>
    <xf numFmtId="0" fontId="4" fillId="18" borderId="0" xfId="1" applyFont="1" applyFill="1" applyAlignment="1">
      <alignment horizontal="center"/>
    </xf>
    <xf numFmtId="0" fontId="13" fillId="3" borderId="0" xfId="1" applyFont="1" applyFill="1"/>
    <xf numFmtId="0" fontId="8" fillId="8" borderId="0" xfId="1" applyFont="1" applyFill="1" applyAlignment="1">
      <alignment horizontal="center"/>
    </xf>
    <xf numFmtId="0" fontId="2" fillId="9" borderId="0" xfId="1" applyFill="1"/>
    <xf numFmtId="0" fontId="18" fillId="0" borderId="0" xfId="0" applyFont="1"/>
    <xf numFmtId="0" fontId="2" fillId="14" borderId="10" xfId="1" applyFill="1" applyBorder="1" applyAlignment="1">
      <alignment wrapText="1"/>
    </xf>
    <xf numFmtId="0" fontId="2" fillId="19" borderId="0" xfId="1" applyFill="1" applyBorder="1" applyAlignment="1"/>
    <xf numFmtId="0" fontId="2" fillId="20" borderId="0" xfId="1" applyFill="1" applyBorder="1" applyAlignment="1"/>
    <xf numFmtId="0" fontId="4" fillId="11" borderId="0" xfId="1" applyFont="1" applyFill="1" applyAlignment="1">
      <alignment horizontal="center" vertical="top"/>
    </xf>
    <xf numFmtId="0" fontId="2" fillId="10" borderId="0" xfId="1" applyFill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8" fillId="21" borderId="0" xfId="1" applyFont="1" applyFill="1"/>
    <xf numFmtId="0" fontId="2" fillId="0" borderId="0" xfId="1"/>
    <xf numFmtId="0" fontId="19" fillId="5" borderId="0" xfId="1" applyFont="1" applyFill="1"/>
    <xf numFmtId="0" fontId="8" fillId="5" borderId="0" xfId="1" applyFont="1" applyFill="1"/>
    <xf numFmtId="0" fontId="2" fillId="5" borderId="0" xfId="1" applyFill="1"/>
    <xf numFmtId="0" fontId="8" fillId="5" borderId="0" xfId="1" applyFont="1" applyFill="1" applyAlignment="1">
      <alignment wrapText="1"/>
    </xf>
    <xf numFmtId="0" fontId="2" fillId="22" borderId="0" xfId="1" applyFill="1" applyAlignment="1">
      <alignment horizontal="center" wrapText="1"/>
    </xf>
    <xf numFmtId="0" fontId="3" fillId="7" borderId="4" xfId="0" applyFont="1" applyFill="1" applyBorder="1" applyAlignment="1">
      <alignment horizontal="left" vertical="center"/>
    </xf>
    <xf numFmtId="0" fontId="8" fillId="23" borderId="0" xfId="1" applyFont="1" applyFill="1"/>
    <xf numFmtId="0" fontId="2" fillId="8" borderId="0" xfId="1" applyFill="1" applyAlignment="1">
      <alignment wrapText="1"/>
    </xf>
    <xf numFmtId="16" fontId="20" fillId="24" borderId="1" xfId="0" applyNumberFormat="1" applyFont="1" applyFill="1" applyBorder="1"/>
    <xf numFmtId="0" fontId="2" fillId="25" borderId="3" xfId="1" applyFill="1" applyBorder="1" applyAlignment="1"/>
    <xf numFmtId="0" fontId="20" fillId="26" borderId="4" xfId="0" applyFont="1" applyFill="1" applyBorder="1"/>
    <xf numFmtId="0" fontId="20" fillId="26" borderId="5" xfId="0" applyFont="1" applyFill="1" applyBorder="1"/>
    <xf numFmtId="0" fontId="18" fillId="27" borderId="3" xfId="0" applyFont="1" applyFill="1" applyBorder="1"/>
    <xf numFmtId="0" fontId="18" fillId="28" borderId="3" xfId="0" applyFont="1" applyFill="1" applyBorder="1"/>
    <xf numFmtId="0" fontId="18" fillId="29" borderId="3" xfId="0" applyFont="1" applyFill="1" applyBorder="1"/>
    <xf numFmtId="0" fontId="18" fillId="15" borderId="3" xfId="0" applyFont="1" applyFill="1" applyBorder="1"/>
    <xf numFmtId="0" fontId="18" fillId="25" borderId="3" xfId="0" applyFont="1" applyFill="1" applyBorder="1"/>
    <xf numFmtId="0" fontId="18" fillId="14" borderId="0" xfId="0" applyFont="1" applyFill="1"/>
    <xf numFmtId="0" fontId="20" fillId="26" borderId="3" xfId="0" applyFont="1" applyFill="1" applyBorder="1"/>
    <xf numFmtId="0" fontId="18" fillId="20" borderId="0" xfId="0" applyFont="1" applyFill="1"/>
    <xf numFmtId="0" fontId="18" fillId="30" borderId="0" xfId="0" applyFont="1" applyFill="1"/>
    <xf numFmtId="0" fontId="21" fillId="19" borderId="0" xfId="0" applyFont="1" applyFill="1"/>
    <xf numFmtId="0" fontId="20" fillId="26" borderId="2" xfId="0" applyFont="1" applyFill="1" applyBorder="1"/>
    <xf numFmtId="0" fontId="20" fillId="26" borderId="1" xfId="0" applyFont="1" applyFill="1" applyBorder="1"/>
    <xf numFmtId="0" fontId="18" fillId="0" borderId="3" xfId="0" applyFont="1" applyBorder="1"/>
    <xf numFmtId="0" fontId="22" fillId="0" borderId="0" xfId="0" applyFont="1"/>
    <xf numFmtId="0" fontId="22" fillId="0" borderId="3" xfId="0" applyFont="1" applyBorder="1"/>
    <xf numFmtId="0" fontId="23" fillId="0" borderId="0" xfId="0" applyFont="1"/>
    <xf numFmtId="0" fontId="23" fillId="0" borderId="0" xfId="0" applyFont="1" applyAlignment="1">
      <alignment wrapText="1"/>
    </xf>
    <xf numFmtId="0" fontId="2" fillId="11" borderId="0" xfId="1" applyFill="1" applyAlignment="1">
      <alignment wrapText="1"/>
    </xf>
    <xf numFmtId="0" fontId="2" fillId="3" borderId="0" xfId="1" applyFill="1" applyAlignment="1">
      <alignment wrapText="1"/>
    </xf>
    <xf numFmtId="0" fontId="24" fillId="5" borderId="0" xfId="1" applyFont="1" applyFill="1"/>
    <xf numFmtId="0" fontId="25" fillId="5" borderId="3" xfId="0" applyFont="1" applyFill="1" applyBorder="1"/>
    <xf numFmtId="0" fontId="24" fillId="5" borderId="0" xfId="1" applyFont="1" applyFill="1" applyAlignment="1">
      <alignment wrapText="1"/>
    </xf>
    <xf numFmtId="0" fontId="20" fillId="26" borderId="12" xfId="0" applyFont="1" applyFill="1" applyBorder="1"/>
    <xf numFmtId="0" fontId="20" fillId="26" borderId="13" xfId="0" applyFont="1" applyFill="1" applyBorder="1"/>
    <xf numFmtId="0" fontId="20" fillId="26" borderId="14" xfId="0" applyFont="1" applyFill="1" applyBorder="1"/>
    <xf numFmtId="0" fontId="21" fillId="31" borderId="0" xfId="0" applyFont="1" applyFill="1"/>
    <xf numFmtId="0" fontId="24" fillId="31" borderId="0" xfId="1" applyFont="1" applyFill="1"/>
    <xf numFmtId="0" fontId="26" fillId="31" borderId="0" xfId="0" applyFont="1" applyFill="1"/>
    <xf numFmtId="0" fontId="27" fillId="32" borderId="0" xfId="0" applyFont="1" applyFill="1"/>
    <xf numFmtId="0" fontId="11" fillId="0" borderId="0" xfId="0" applyFont="1"/>
    <xf numFmtId="0" fontId="26" fillId="0" borderId="0" xfId="0" applyFont="1"/>
    <xf numFmtId="0" fontId="2" fillId="0" borderId="0" xfId="1" applyFill="1" applyAlignment="1">
      <alignment wrapText="1"/>
    </xf>
    <xf numFmtId="0" fontId="2" fillId="0" borderId="0" xfId="1" applyFill="1"/>
    <xf numFmtId="0" fontId="25" fillId="0" borderId="3" xfId="0" applyFont="1" applyBorder="1"/>
    <xf numFmtId="0" fontId="24" fillId="0" borderId="0" xfId="1" applyFont="1" applyFill="1" applyAlignment="1">
      <alignment wrapText="1"/>
    </xf>
    <xf numFmtId="0" fontId="24" fillId="0" borderId="3" xfId="1" applyFont="1" applyFill="1" applyBorder="1"/>
    <xf numFmtId="0" fontId="24" fillId="0" borderId="0" xfId="1" applyFont="1" applyFill="1"/>
    <xf numFmtId="0" fontId="27" fillId="0" borderId="0" xfId="0" applyFont="1"/>
    <xf numFmtId="0" fontId="28" fillId="8" borderId="3" xfId="1" applyFont="1" applyFill="1" applyBorder="1"/>
    <xf numFmtId="0" fontId="2" fillId="3" borderId="3" xfId="1" applyFill="1" applyBorder="1"/>
    <xf numFmtId="0" fontId="29" fillId="5" borderId="0" xfId="1" applyFont="1" applyFill="1"/>
    <xf numFmtId="0" fontId="29" fillId="33" borderId="0" xfId="1" applyFont="1" applyFill="1"/>
    <xf numFmtId="0" fontId="20" fillId="26" borderId="4" xfId="0" applyFont="1" applyFill="1" applyBorder="1" applyAlignment="1">
      <alignment wrapText="1"/>
    </xf>
    <xf numFmtId="0" fontId="20" fillId="26" borderId="5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vertical="center"/>
    </xf>
    <xf numFmtId="0" fontId="20" fillId="26" borderId="4" xfId="0" applyFont="1" applyFill="1" applyBorder="1" applyAlignment="1"/>
    <xf numFmtId="0" fontId="20" fillId="26" borderId="5" xfId="0" applyFont="1" applyFill="1" applyBorder="1" applyAlignment="1"/>
    <xf numFmtId="0" fontId="20" fillId="26" borderId="6" xfId="0" applyFont="1" applyFill="1" applyBorder="1" applyAlignment="1"/>
    <xf numFmtId="0" fontId="20" fillId="26" borderId="11" xfId="0" applyFont="1" applyFill="1" applyBorder="1" applyAlignment="1"/>
    <xf numFmtId="0" fontId="18" fillId="0" borderId="0" xfId="0" applyFont="1" applyBorder="0"/>
    <xf numFmtId="0" fontId="24" fillId="31" borderId="0" xfId="0" applyFont="1" applyFill="1" applyBorder="0"/>
    <xf numFmtId="0" fontId="18" fillId="27" borderId="0" xfId="0" applyFont="1" applyFill="1" applyBorder="0"/>
    <xf numFmtId="0" fontId="18" fillId="28" borderId="0" xfId="0" applyFont="1" applyFill="1" applyBorder="0"/>
    <xf numFmtId="0" fontId="18" fillId="29" borderId="0" xfId="0" applyFont="1" applyFill="1" applyBorder="0"/>
    <xf numFmtId="0" fontId="18" fillId="15" borderId="0" xfId="0" applyFont="1" applyFill="1" applyBorder="0"/>
    <xf numFmtId="0" fontId="18" fillId="25" borderId="0" xfId="0" applyFont="1" applyFill="1" applyBorder="0"/>
    <xf numFmtId="0" fontId="18" fillId="14" borderId="0" xfId="0" applyFont="1" applyFill="1" applyBorder="0"/>
    <xf numFmtId="0" fontId="18" fillId="20" borderId="0" xfId="0" applyFont="1" applyFill="1" applyBorder="0"/>
    <xf numFmtId="0" fontId="18" fillId="30" borderId="0" xfId="0" applyFont="1" applyFill="1" applyBorder="0"/>
    <xf numFmtId="0" fontId="21" fillId="19" borderId="0" xfId="0" applyFont="1" applyFill="1" applyBorder="0"/>
    <xf numFmtId="0" fontId="21" fillId="31" borderId="0" xfId="0" applyFont="1" applyFill="1" applyBorder="0"/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ns2:uid="{69A89456-5004-4237-B8C1-7BAE399F54D3}">
      <tableStyleElement type="wholeTable" dxfId="1"/>
      <tableStyleElement type="headerRow" dxfId="0"/>
    </tableStyle>
  </tableStyles>
  <colors>
    <mruColors>
      <color rgb="FFD64040"/>
      <color rgb="FFF52020"/>
      <color rgb="FF8A65A6"/>
    </mruColors>
  </colors>
  <extLst>
    <ext uri="{EB79DEF2-80B8-43e5-95BD-54CBDDF9020C}">
      <ns3:slicerStyles defaultSlicerStyle="SlicerStyleLight1"/>
    </ext>
    <ext uri="{9260A510-F301-46a8-8635-F512D64BE5F5}">
      <ns4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,Arun" id="{46E51022-12A0-4EEA-AC9D-D545EC7CE740}" userId="S::as053159@cerner.net::c4e6141c-c72d-4925-9598-8a2fca17b2d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3" dT="2020-04-28T04:28:30.84" personId="{46E51022-12A0-4EEA-AC9D-D545EC7CE740}" id="{176FF3F1-E9FD-42AF-93EE-4D68A754F03A}">
    <text xml:space="preserve">ASPREPDEV - 23003 needs a code fix but moved to ken team karthika worked on it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ira3.cerner.com/browse/ASPREPDEV-55699" TargetMode="External"/><Relationship Id="rId7" Type="http://schemas.openxmlformats.org/officeDocument/2006/relationships/hyperlink" Target="https://jira3.cerner.com/browse/ASPREPDEV-56095" TargetMode="External"/><Relationship Id="rId2" Type="http://schemas.openxmlformats.org/officeDocument/2006/relationships/hyperlink" Target="https://jira3.cerner.com/browse/ASPREPDEV-55333" TargetMode="External"/><Relationship Id="rId1" Type="http://schemas.openxmlformats.org/officeDocument/2006/relationships/hyperlink" Target="https://jira3.cerner.com/browse/ASPREPDEV-55695" TargetMode="External"/><Relationship Id="rId6" Type="http://schemas.openxmlformats.org/officeDocument/2006/relationships/hyperlink" Target="https://jira3.cerner.com/browse/ASPREPDEV-56094" TargetMode="External"/><Relationship Id="rId5" Type="http://schemas.openxmlformats.org/officeDocument/2006/relationships/hyperlink" Target="https://jira3.cerner.com/browse/ASPREPDEV-55897" TargetMode="External"/><Relationship Id="rId4" Type="http://schemas.openxmlformats.org/officeDocument/2006/relationships/hyperlink" Target="https://jira3.cerner.com/browse/ASPREPDEV-5569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ira3.cerner.com/browse/ASPREPDEV-52342" TargetMode="External"/><Relationship Id="rId13" Type="http://schemas.openxmlformats.org/officeDocument/2006/relationships/hyperlink" Target="https://jira3.cerner.com/browse/ASPREPDEV-52969" TargetMode="External"/><Relationship Id="rId18" Type="http://schemas.openxmlformats.org/officeDocument/2006/relationships/hyperlink" Target="https://jira3.cerner.com/browse/ASPREPDEV-53253" TargetMode="External"/><Relationship Id="rId26" Type="http://schemas.openxmlformats.org/officeDocument/2006/relationships/hyperlink" Target="https://jira3.cerner.com/browse/ASPREPDEV-55119" TargetMode="External"/><Relationship Id="rId3" Type="http://schemas.openxmlformats.org/officeDocument/2006/relationships/hyperlink" Target="https://jira3.cerner.com/browse/ASPREPDEV-51474" TargetMode="External"/><Relationship Id="rId21" Type="http://schemas.openxmlformats.org/officeDocument/2006/relationships/hyperlink" Target="https://jira3.cerner.com/browse/ASPREPDEV-53766" TargetMode="External"/><Relationship Id="rId7" Type="http://schemas.openxmlformats.org/officeDocument/2006/relationships/hyperlink" Target="https://jira3.cerner.com/browse/ASPREPDEV-52354" TargetMode="External"/><Relationship Id="rId12" Type="http://schemas.openxmlformats.org/officeDocument/2006/relationships/hyperlink" Target="https://jira3.cerner.com/browse/ASPREPDEV-52906" TargetMode="External"/><Relationship Id="rId17" Type="http://schemas.openxmlformats.org/officeDocument/2006/relationships/hyperlink" Target="https://jira3.cerner.com/browse/ASPREPDEV-53264" TargetMode="External"/><Relationship Id="rId25" Type="http://schemas.openxmlformats.org/officeDocument/2006/relationships/hyperlink" Target="https://jira3.cerner.com/browse/ASPREPDEV-54559" TargetMode="External"/><Relationship Id="rId2" Type="http://schemas.openxmlformats.org/officeDocument/2006/relationships/hyperlink" Target="https://jira3.cerner.com/browse/ASPREPDEV-51343" TargetMode="External"/><Relationship Id="rId16" Type="http://schemas.openxmlformats.org/officeDocument/2006/relationships/hyperlink" Target="https://jira3.cerner.com/browse/ASPREPDEV-53231" TargetMode="External"/><Relationship Id="rId20" Type="http://schemas.openxmlformats.org/officeDocument/2006/relationships/hyperlink" Target="https://jira3.cerner.com/browse/ASPREPDEV-53467" TargetMode="External"/><Relationship Id="rId1" Type="http://schemas.openxmlformats.org/officeDocument/2006/relationships/hyperlink" Target="https://jira3.cerner.com/browse/ASPREPDEV-51225" TargetMode="External"/><Relationship Id="rId6" Type="http://schemas.openxmlformats.org/officeDocument/2006/relationships/hyperlink" Target="https://jira3.cerner.com/browse/ASPREPDEV-52196" TargetMode="External"/><Relationship Id="rId11" Type="http://schemas.openxmlformats.org/officeDocument/2006/relationships/hyperlink" Target="https://jira3.cerner.com/browse/ASPREPDEV-52608" TargetMode="External"/><Relationship Id="rId24" Type="http://schemas.openxmlformats.org/officeDocument/2006/relationships/hyperlink" Target="https://jira3.cerner.com/browse/ASPREPDEV-54515" TargetMode="External"/><Relationship Id="rId5" Type="http://schemas.openxmlformats.org/officeDocument/2006/relationships/hyperlink" Target="https://jira3.cerner.com/browse/ASPREPDEV-51451" TargetMode="External"/><Relationship Id="rId15" Type="http://schemas.openxmlformats.org/officeDocument/2006/relationships/hyperlink" Target="https://jira3.cerner.com/browse/ASPREPDEV-53212" TargetMode="External"/><Relationship Id="rId23" Type="http://schemas.openxmlformats.org/officeDocument/2006/relationships/hyperlink" Target="https://jira3.cerner.com/browse/ASPREPDEV-54104" TargetMode="External"/><Relationship Id="rId28" Type="http://schemas.openxmlformats.org/officeDocument/2006/relationships/hyperlink" Target="https://jira3.cerner.com/browse/ASPREPDEV-55333" TargetMode="External"/><Relationship Id="rId10" Type="http://schemas.openxmlformats.org/officeDocument/2006/relationships/hyperlink" Target="https://jira3.cerner.com/browse/ASPREPDEV-52766" TargetMode="External"/><Relationship Id="rId19" Type="http://schemas.openxmlformats.org/officeDocument/2006/relationships/hyperlink" Target="https://jira3.cerner.com/browse/ASPREPDEV-53332" TargetMode="External"/><Relationship Id="rId4" Type="http://schemas.openxmlformats.org/officeDocument/2006/relationships/hyperlink" Target="https://jira3.cerner.com/browse/ASPREPDEV-51451" TargetMode="External"/><Relationship Id="rId9" Type="http://schemas.openxmlformats.org/officeDocument/2006/relationships/hyperlink" Target="https://jira3.cerner.com/browse/ASPREPDEV-52342" TargetMode="External"/><Relationship Id="rId14" Type="http://schemas.openxmlformats.org/officeDocument/2006/relationships/hyperlink" Target="https://jira3.cerner.com/browse/ASPREPDEV-52906" TargetMode="External"/><Relationship Id="rId22" Type="http://schemas.openxmlformats.org/officeDocument/2006/relationships/hyperlink" Target="https://jira3.cerner.com/browse/ASPREPDEV-53813" TargetMode="External"/><Relationship Id="rId27" Type="http://schemas.openxmlformats.org/officeDocument/2006/relationships/hyperlink" Target="https://jira3.cerner.com/browse/ASPREPDEV-5519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jira3.cerner.com/browse/ASPREPDEV-40530" TargetMode="External"/><Relationship Id="rId13" Type="http://schemas.openxmlformats.org/officeDocument/2006/relationships/hyperlink" Target="https://jira3.cerner.com/browse/ASPREPDEV-41292" TargetMode="External"/><Relationship Id="rId18" Type="http://schemas.openxmlformats.org/officeDocument/2006/relationships/hyperlink" Target="https://jira3.cerner.com/browse/ASPREPDEV-41925" TargetMode="External"/><Relationship Id="rId26" Type="http://schemas.openxmlformats.org/officeDocument/2006/relationships/hyperlink" Target="https://jira3.cerner.com/browse/ASPREPDEV-50548" TargetMode="External"/><Relationship Id="rId3" Type="http://schemas.openxmlformats.org/officeDocument/2006/relationships/hyperlink" Target="https://jira3.cerner.com/browse/ASPREPDEV-39729" TargetMode="External"/><Relationship Id="rId21" Type="http://schemas.openxmlformats.org/officeDocument/2006/relationships/hyperlink" Target="https://jira3.cerner.com/browse/ASPREPDEV-47256" TargetMode="External"/><Relationship Id="rId7" Type="http://schemas.openxmlformats.org/officeDocument/2006/relationships/hyperlink" Target="https://jira3.cerner.com/browse/ASPREPDEV-39262" TargetMode="External"/><Relationship Id="rId12" Type="http://schemas.openxmlformats.org/officeDocument/2006/relationships/hyperlink" Target="https://jira3.cerner.com/browse/ASPREPDEV-41204" TargetMode="External"/><Relationship Id="rId17" Type="http://schemas.openxmlformats.org/officeDocument/2006/relationships/hyperlink" Target="https://jira3.cerner.com/browse/ASPREPDEV-41925" TargetMode="External"/><Relationship Id="rId25" Type="http://schemas.openxmlformats.org/officeDocument/2006/relationships/hyperlink" Target="https://jira3.cerner.com/browse/ASPREPDEV-48787" TargetMode="External"/><Relationship Id="rId2" Type="http://schemas.openxmlformats.org/officeDocument/2006/relationships/hyperlink" Target="https://jira3.cerner.com/browse/ASPREPDEV-39750" TargetMode="External"/><Relationship Id="rId16" Type="http://schemas.openxmlformats.org/officeDocument/2006/relationships/hyperlink" Target="https://jira3.cerner.com/browse/ASPREPDEV-41020" TargetMode="External"/><Relationship Id="rId20" Type="http://schemas.openxmlformats.org/officeDocument/2006/relationships/hyperlink" Target="https://jira3.cerner.com/browse/ASPREPDEV-47256" TargetMode="External"/><Relationship Id="rId1" Type="http://schemas.openxmlformats.org/officeDocument/2006/relationships/hyperlink" Target="https://jira3.cerner.com/browse/ASPREPDEV-39689" TargetMode="External"/><Relationship Id="rId6" Type="http://schemas.openxmlformats.org/officeDocument/2006/relationships/hyperlink" Target="https://jira3.cerner.com/browse/ASPREPDEV-40282" TargetMode="External"/><Relationship Id="rId11" Type="http://schemas.openxmlformats.org/officeDocument/2006/relationships/hyperlink" Target="https://jira3.cerner.com/browse/ASPREPDEV-41020" TargetMode="External"/><Relationship Id="rId24" Type="http://schemas.openxmlformats.org/officeDocument/2006/relationships/hyperlink" Target="https://jira3.cerner.com/browse/ASPREPDEV-47256" TargetMode="External"/><Relationship Id="rId5" Type="http://schemas.openxmlformats.org/officeDocument/2006/relationships/hyperlink" Target="https://jira3.cerner.com/browse/ASPREPDEV-39884" TargetMode="External"/><Relationship Id="rId15" Type="http://schemas.openxmlformats.org/officeDocument/2006/relationships/hyperlink" Target="https://jira3.cerner.com/browse/ASPREPDEV-41618" TargetMode="External"/><Relationship Id="rId23" Type="http://schemas.openxmlformats.org/officeDocument/2006/relationships/hyperlink" Target="https://jira3.cerner.com/browse/ASPREPDEV-47256" TargetMode="External"/><Relationship Id="rId28" Type="http://schemas.openxmlformats.org/officeDocument/2006/relationships/hyperlink" Target="https://jira3.cerner.com/browse/ASPREPDEV-50549" TargetMode="External"/><Relationship Id="rId10" Type="http://schemas.openxmlformats.org/officeDocument/2006/relationships/hyperlink" Target="https://jira3.cerner.com/browse/ASPREPDEV-40902" TargetMode="External"/><Relationship Id="rId19" Type="http://schemas.openxmlformats.org/officeDocument/2006/relationships/hyperlink" Target="https://jira3.cerner.com/browse/ASPREPDEV-42251" TargetMode="External"/><Relationship Id="rId4" Type="http://schemas.openxmlformats.org/officeDocument/2006/relationships/hyperlink" Target="https://jira3.cerner.com/browse/ASPREPDEV-39886" TargetMode="External"/><Relationship Id="rId9" Type="http://schemas.openxmlformats.org/officeDocument/2006/relationships/hyperlink" Target="https://jira3.cerner.com/browse/ASPREPDEV-40878" TargetMode="External"/><Relationship Id="rId14" Type="http://schemas.openxmlformats.org/officeDocument/2006/relationships/hyperlink" Target="https://jira3.cerner.com/browse/ASPREPDEV-41618" TargetMode="External"/><Relationship Id="rId22" Type="http://schemas.openxmlformats.org/officeDocument/2006/relationships/hyperlink" Target="https://jira3.cerner.com/browse/ASPREPDEV-47256" TargetMode="External"/><Relationship Id="rId27" Type="http://schemas.openxmlformats.org/officeDocument/2006/relationships/hyperlink" Target="https://jira3.cerner.com/browse/ASPREPDEV-50547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jira3.cerner.com/browse/ASPREPDEV-36432" TargetMode="External"/><Relationship Id="rId21" Type="http://schemas.openxmlformats.org/officeDocument/2006/relationships/hyperlink" Target="https://jira3.cerner.com/browse/ASPREPDEV-36331" TargetMode="External"/><Relationship Id="rId42" Type="http://schemas.openxmlformats.org/officeDocument/2006/relationships/hyperlink" Target="https://jira3.cerner.com/browse/ASPREPDEV-36331" TargetMode="External"/><Relationship Id="rId47" Type="http://schemas.openxmlformats.org/officeDocument/2006/relationships/hyperlink" Target="https://jira3.cerner.com/browse/ASPREPDEV-37180" TargetMode="External"/><Relationship Id="rId63" Type="http://schemas.openxmlformats.org/officeDocument/2006/relationships/hyperlink" Target="https://jira3.cerner.com/browse/ASPREPDEV-39146" TargetMode="External"/><Relationship Id="rId68" Type="http://schemas.openxmlformats.org/officeDocument/2006/relationships/hyperlink" Target="https://jira3.cerner.com/browse/ASPREPDEV-39367" TargetMode="External"/><Relationship Id="rId2" Type="http://schemas.openxmlformats.org/officeDocument/2006/relationships/hyperlink" Target="https://jira3.cerner.com/browse/ASPREPDEV-35684" TargetMode="External"/><Relationship Id="rId16" Type="http://schemas.openxmlformats.org/officeDocument/2006/relationships/hyperlink" Target="https://jira3.cerner.com/browse/ASPREPDEV-36227" TargetMode="External"/><Relationship Id="rId29" Type="http://schemas.openxmlformats.org/officeDocument/2006/relationships/hyperlink" Target="https://jira3.cerner.com/browse/ASPREPDEV-36432" TargetMode="External"/><Relationship Id="rId11" Type="http://schemas.openxmlformats.org/officeDocument/2006/relationships/hyperlink" Target="https://jira3.cerner.com/browse/ASPREPDEV-35496" TargetMode="External"/><Relationship Id="rId24" Type="http://schemas.openxmlformats.org/officeDocument/2006/relationships/hyperlink" Target="https://jira3.cerner.com/browse/ASPREPDEV-36378" TargetMode="External"/><Relationship Id="rId32" Type="http://schemas.openxmlformats.org/officeDocument/2006/relationships/hyperlink" Target="https://jira3.cerner.com/browse/ASPREPDEV-36432" TargetMode="External"/><Relationship Id="rId37" Type="http://schemas.openxmlformats.org/officeDocument/2006/relationships/hyperlink" Target="https://jira3.cerner.com/browse/ASPREPDEV-36432" TargetMode="External"/><Relationship Id="rId40" Type="http://schemas.openxmlformats.org/officeDocument/2006/relationships/hyperlink" Target="https://jira3.cerner.com/browse/ASPREPDEV-36434" TargetMode="External"/><Relationship Id="rId45" Type="http://schemas.openxmlformats.org/officeDocument/2006/relationships/hyperlink" Target="https://jira3.cerner.com/browse/ASPREPDEV-37098" TargetMode="External"/><Relationship Id="rId53" Type="http://schemas.openxmlformats.org/officeDocument/2006/relationships/hyperlink" Target="https://jira3.cerner.com/browse/ASPREPDEV-37211" TargetMode="External"/><Relationship Id="rId58" Type="http://schemas.openxmlformats.org/officeDocument/2006/relationships/hyperlink" Target="https://jira3.cerner.com/browse/ASPREPDEV-38128" TargetMode="External"/><Relationship Id="rId66" Type="http://schemas.openxmlformats.org/officeDocument/2006/relationships/hyperlink" Target="https://jira3.cerner.com/browse/ASPREPDEV-39387" TargetMode="External"/><Relationship Id="rId74" Type="http://schemas.openxmlformats.org/officeDocument/2006/relationships/hyperlink" Target="https://jira3.cerner.com/browse/ASPREPDEV-39729" TargetMode="External"/><Relationship Id="rId5" Type="http://schemas.openxmlformats.org/officeDocument/2006/relationships/hyperlink" Target="https://jira3.cerner.com/browse/ASPREPDEV-35684" TargetMode="External"/><Relationship Id="rId61" Type="http://schemas.openxmlformats.org/officeDocument/2006/relationships/hyperlink" Target="https://jira3.cerner.com/browse/ASPREPDEV-38984" TargetMode="External"/><Relationship Id="rId19" Type="http://schemas.openxmlformats.org/officeDocument/2006/relationships/hyperlink" Target="https://jira3.cerner.com/browse/ASPREPDEV-36331" TargetMode="External"/><Relationship Id="rId14" Type="http://schemas.openxmlformats.org/officeDocument/2006/relationships/hyperlink" Target="https://jira3.cerner.com/browse/ASPREPDEV-36227" TargetMode="External"/><Relationship Id="rId22" Type="http://schemas.openxmlformats.org/officeDocument/2006/relationships/hyperlink" Target="https://jira3.cerner.com/browse/ASPREPDEV-36378" TargetMode="External"/><Relationship Id="rId27" Type="http://schemas.openxmlformats.org/officeDocument/2006/relationships/hyperlink" Target="https://jira3.cerner.com/browse/ASPREPDEV-36514" TargetMode="External"/><Relationship Id="rId30" Type="http://schemas.openxmlformats.org/officeDocument/2006/relationships/hyperlink" Target="https://jira3.cerner.com/browse/ASPREPDEV-36679" TargetMode="External"/><Relationship Id="rId35" Type="http://schemas.openxmlformats.org/officeDocument/2006/relationships/hyperlink" Target="https://jira3.cerner.com/browse/ASPREPDEV-37021" TargetMode="External"/><Relationship Id="rId43" Type="http://schemas.openxmlformats.org/officeDocument/2006/relationships/hyperlink" Target="https://jira3.cerner.com/browse/ASPREPDEV-36514" TargetMode="External"/><Relationship Id="rId48" Type="http://schemas.openxmlformats.org/officeDocument/2006/relationships/hyperlink" Target="https://jira3.cerner.com/browse/ASPREPDEV-37180" TargetMode="External"/><Relationship Id="rId56" Type="http://schemas.openxmlformats.org/officeDocument/2006/relationships/hyperlink" Target="https://jira3.cerner.com/browse/ASPREPDEV-37592" TargetMode="External"/><Relationship Id="rId64" Type="http://schemas.openxmlformats.org/officeDocument/2006/relationships/hyperlink" Target="https://jira3.cerner.com/browse/ASPREPDEV-39146" TargetMode="External"/><Relationship Id="rId69" Type="http://schemas.openxmlformats.org/officeDocument/2006/relationships/hyperlink" Target="https://jira3.cerner.com/browse/ASPREPDEV-39588" TargetMode="External"/><Relationship Id="rId8" Type="http://schemas.openxmlformats.org/officeDocument/2006/relationships/hyperlink" Target="https://jira3.cerner.com/browse/ASPREPDEV-35496" TargetMode="External"/><Relationship Id="rId51" Type="http://schemas.openxmlformats.org/officeDocument/2006/relationships/hyperlink" Target="https://jira3.cerner.com/browse/ASPREPDEV-37098" TargetMode="External"/><Relationship Id="rId72" Type="http://schemas.openxmlformats.org/officeDocument/2006/relationships/hyperlink" Target="https://jira3.cerner.com/browse/ASPREPDEV-39689" TargetMode="External"/><Relationship Id="rId3" Type="http://schemas.openxmlformats.org/officeDocument/2006/relationships/hyperlink" Target="https://jira3.cerner.com/browse/ASPREPDEV-35695" TargetMode="External"/><Relationship Id="rId12" Type="http://schemas.openxmlformats.org/officeDocument/2006/relationships/hyperlink" Target="https://jira3.cerner.com/browse/ASPREPDEV-36104" TargetMode="External"/><Relationship Id="rId17" Type="http://schemas.openxmlformats.org/officeDocument/2006/relationships/hyperlink" Target="https://jira3.cerner.com/browse/ASPREPDEV-36331" TargetMode="External"/><Relationship Id="rId25" Type="http://schemas.openxmlformats.org/officeDocument/2006/relationships/hyperlink" Target="https://jira3.cerner.com/browse/ASPREPDEV-36434" TargetMode="External"/><Relationship Id="rId33" Type="http://schemas.openxmlformats.org/officeDocument/2006/relationships/hyperlink" Target="https://jira3.cerner.com/browse/ASPREPDEV-36577" TargetMode="External"/><Relationship Id="rId38" Type="http://schemas.openxmlformats.org/officeDocument/2006/relationships/hyperlink" Target="https://jira3.cerner.com/browse/ASPREPDEV-36432" TargetMode="External"/><Relationship Id="rId46" Type="http://schemas.openxmlformats.org/officeDocument/2006/relationships/hyperlink" Target="https://jira3.cerner.com/browse/ASPREPDEV-37098" TargetMode="External"/><Relationship Id="rId59" Type="http://schemas.openxmlformats.org/officeDocument/2006/relationships/hyperlink" Target="https://jira3.cerner.com/browse/ASPREPDEV-38380" TargetMode="External"/><Relationship Id="rId67" Type="http://schemas.openxmlformats.org/officeDocument/2006/relationships/hyperlink" Target="https://jira3.cerner.com/browse/ASPREPDEV-39146" TargetMode="External"/><Relationship Id="rId20" Type="http://schemas.openxmlformats.org/officeDocument/2006/relationships/hyperlink" Target="https://jira3.cerner.com/browse/ASPREPDEV-36378" TargetMode="External"/><Relationship Id="rId41" Type="http://schemas.openxmlformats.org/officeDocument/2006/relationships/hyperlink" Target="https://jira3.cerner.com/browse/ASPREPDEV-36432" TargetMode="External"/><Relationship Id="rId54" Type="http://schemas.openxmlformats.org/officeDocument/2006/relationships/hyperlink" Target="https://jira3.cerner.com/browse/ASPREPDEV-37211" TargetMode="External"/><Relationship Id="rId62" Type="http://schemas.openxmlformats.org/officeDocument/2006/relationships/hyperlink" Target="https://jira3.cerner.com/browse/ASPREPDEV-39146" TargetMode="External"/><Relationship Id="rId70" Type="http://schemas.openxmlformats.org/officeDocument/2006/relationships/hyperlink" Target="https://jira3.cerner.com/browse/ASPREPDEV-39589" TargetMode="External"/><Relationship Id="rId75" Type="http://schemas.openxmlformats.org/officeDocument/2006/relationships/hyperlink" Target="https://jira3.cerner.com/browse/ASPREPDEV-39588" TargetMode="External"/><Relationship Id="rId1" Type="http://schemas.openxmlformats.org/officeDocument/2006/relationships/hyperlink" Target="https://jira3.cerner.com/browse/ASPREPDEV-35496" TargetMode="External"/><Relationship Id="rId6" Type="http://schemas.openxmlformats.org/officeDocument/2006/relationships/hyperlink" Target="https://jira3.cerner.com/browse/ASPREPDEV-35695" TargetMode="External"/><Relationship Id="rId15" Type="http://schemas.openxmlformats.org/officeDocument/2006/relationships/hyperlink" Target="https://jira3.cerner.com/browse/ASPREPDEV-36104" TargetMode="External"/><Relationship Id="rId23" Type="http://schemas.openxmlformats.org/officeDocument/2006/relationships/hyperlink" Target="https://jira3.cerner.com/browse/ASPREPDEV-36331" TargetMode="External"/><Relationship Id="rId28" Type="http://schemas.openxmlformats.org/officeDocument/2006/relationships/hyperlink" Target="https://jira3.cerner.com/browse/ASPREPDEV-36434" TargetMode="External"/><Relationship Id="rId36" Type="http://schemas.openxmlformats.org/officeDocument/2006/relationships/hyperlink" Target="https://jira3.cerner.com/browse/ASPREPDEV-36432" TargetMode="External"/><Relationship Id="rId49" Type="http://schemas.openxmlformats.org/officeDocument/2006/relationships/hyperlink" Target="https://jira3.cerner.com/browse/ASPREPDEV-37098" TargetMode="External"/><Relationship Id="rId57" Type="http://schemas.openxmlformats.org/officeDocument/2006/relationships/hyperlink" Target="https://jira3.cerner.com/browse/ASPREPDEV-38024" TargetMode="External"/><Relationship Id="rId10" Type="http://schemas.openxmlformats.org/officeDocument/2006/relationships/hyperlink" Target="https://jira3.cerner.com/browse/ASPREPDEV-35825" TargetMode="External"/><Relationship Id="rId31" Type="http://schemas.openxmlformats.org/officeDocument/2006/relationships/hyperlink" Target="https://jira3.cerner.com/browse/ASPREPDEV-36434" TargetMode="External"/><Relationship Id="rId44" Type="http://schemas.openxmlformats.org/officeDocument/2006/relationships/hyperlink" Target="https://jira3.cerner.com/browse/ASPREPDEV-36577" TargetMode="External"/><Relationship Id="rId52" Type="http://schemas.openxmlformats.org/officeDocument/2006/relationships/hyperlink" Target="https://jira3.cerner.com/browse/ASPREPDEV-37344" TargetMode="External"/><Relationship Id="rId60" Type="http://schemas.openxmlformats.org/officeDocument/2006/relationships/hyperlink" Target="https://jira3.cerner.com/browse/ASPREPDEV-38380" TargetMode="External"/><Relationship Id="rId65" Type="http://schemas.openxmlformats.org/officeDocument/2006/relationships/hyperlink" Target="https://jira3.cerner.com/browse/ASPREPDEV-39339" TargetMode="External"/><Relationship Id="rId73" Type="http://schemas.openxmlformats.org/officeDocument/2006/relationships/hyperlink" Target="https://jira3.cerner.com/browse/ASPREPDEV-39750" TargetMode="External"/><Relationship Id="rId4" Type="http://schemas.openxmlformats.org/officeDocument/2006/relationships/hyperlink" Target="https://jira3.cerner.com/browse/ASPREPDEV-35496" TargetMode="External"/><Relationship Id="rId9" Type="http://schemas.openxmlformats.org/officeDocument/2006/relationships/hyperlink" Target="https://jira3.cerner.com/browse/ASPREPDEV-35496" TargetMode="External"/><Relationship Id="rId13" Type="http://schemas.openxmlformats.org/officeDocument/2006/relationships/hyperlink" Target="https://jira3.cerner.com/browse/ASPREPDEV-36232" TargetMode="External"/><Relationship Id="rId18" Type="http://schemas.openxmlformats.org/officeDocument/2006/relationships/hyperlink" Target="https://jira3.cerner.com/browse/ASPREPDEV-36378" TargetMode="External"/><Relationship Id="rId39" Type="http://schemas.openxmlformats.org/officeDocument/2006/relationships/hyperlink" Target="https://jira3.cerner.com/browse/ASPREPDEV-36777" TargetMode="External"/><Relationship Id="rId34" Type="http://schemas.openxmlformats.org/officeDocument/2006/relationships/hyperlink" Target="https://jira3.cerner.com/browse/ASPREPDEV-36777" TargetMode="External"/><Relationship Id="rId50" Type="http://schemas.openxmlformats.org/officeDocument/2006/relationships/hyperlink" Target="https://jira3.cerner.com/browse/ASPREPDEV-37211" TargetMode="External"/><Relationship Id="rId55" Type="http://schemas.openxmlformats.org/officeDocument/2006/relationships/hyperlink" Target="https://jira3.cerner.com/browse/ASPREPDEV-37560" TargetMode="External"/><Relationship Id="rId7" Type="http://schemas.openxmlformats.org/officeDocument/2006/relationships/hyperlink" Target="https://jira3.cerner.com/browse/ASPREPDEV-35695" TargetMode="External"/><Relationship Id="rId71" Type="http://schemas.openxmlformats.org/officeDocument/2006/relationships/hyperlink" Target="https://jira3.cerner.com/browse/ASPREPDEV-3968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jira3.cerner.com/browse/ASPREPDEV-34181" TargetMode="External"/><Relationship Id="rId21" Type="http://schemas.openxmlformats.org/officeDocument/2006/relationships/hyperlink" Target="https://jira3.cerner.com/browse/ASPREPDEV-32293" TargetMode="External"/><Relationship Id="rId42" Type="http://schemas.openxmlformats.org/officeDocument/2006/relationships/hyperlink" Target="https://jira3.cerner.com/browse/ASPREPDEV-32774" TargetMode="External"/><Relationship Id="rId63" Type="http://schemas.openxmlformats.org/officeDocument/2006/relationships/hyperlink" Target="https://jira3.cerner.com/browse/ASPREPDEV-33675" TargetMode="External"/><Relationship Id="rId84" Type="http://schemas.openxmlformats.org/officeDocument/2006/relationships/hyperlink" Target="https://jira3.cerner.com/browse/ASPREPDEV-34234" TargetMode="External"/><Relationship Id="rId138" Type="http://schemas.openxmlformats.org/officeDocument/2006/relationships/hyperlink" Target="https://jira3.cerner.com/browse/ASPREPDEV-35072" TargetMode="External"/><Relationship Id="rId107" Type="http://schemas.openxmlformats.org/officeDocument/2006/relationships/hyperlink" Target="https://jira3.cerner.com/browse/ASPREPDEV-34181" TargetMode="External"/><Relationship Id="rId11" Type="http://schemas.openxmlformats.org/officeDocument/2006/relationships/hyperlink" Target="https://jira3.cerner.com/browse/ASPREPDEV-32120" TargetMode="External"/><Relationship Id="rId32" Type="http://schemas.openxmlformats.org/officeDocument/2006/relationships/hyperlink" Target="https://jira3.cerner.com/browse/ASPREPDEV-32452" TargetMode="External"/><Relationship Id="rId53" Type="http://schemas.openxmlformats.org/officeDocument/2006/relationships/hyperlink" Target="https://jira3.cerner.com/browse/ASPREPDEV-33370" TargetMode="External"/><Relationship Id="rId74" Type="http://schemas.openxmlformats.org/officeDocument/2006/relationships/hyperlink" Target="https://jira3.cerner.com/browse/ASPREPDEV-34054" TargetMode="External"/><Relationship Id="rId128" Type="http://schemas.openxmlformats.org/officeDocument/2006/relationships/hyperlink" Target="https://jira3.cerner.com/browse/ASPREPDEV-34939" TargetMode="External"/><Relationship Id="rId149" Type="http://schemas.openxmlformats.org/officeDocument/2006/relationships/hyperlink" Target="https://jira3.cerner.com/browse/ASPREPDEV-35496" TargetMode="External"/><Relationship Id="rId5" Type="http://schemas.openxmlformats.org/officeDocument/2006/relationships/hyperlink" Target="https://jira3.cerner.com/browse/ASPREPDEV-31889" TargetMode="External"/><Relationship Id="rId95" Type="http://schemas.openxmlformats.org/officeDocument/2006/relationships/hyperlink" Target="https://jira3.cerner.com/browse/ASPREPDEV-34034" TargetMode="External"/><Relationship Id="rId22" Type="http://schemas.openxmlformats.org/officeDocument/2006/relationships/hyperlink" Target="https://jira3.cerner.com/browse/ASPREPDEV-32374" TargetMode="External"/><Relationship Id="rId27" Type="http://schemas.openxmlformats.org/officeDocument/2006/relationships/hyperlink" Target="https://jira3.cerner.com/browse/ASPREPDEV-32313" TargetMode="External"/><Relationship Id="rId43" Type="http://schemas.openxmlformats.org/officeDocument/2006/relationships/hyperlink" Target="https://jira3.cerner.com/browse/ASPREPDEV-33363" TargetMode="External"/><Relationship Id="rId48" Type="http://schemas.openxmlformats.org/officeDocument/2006/relationships/hyperlink" Target="https://jira3.cerner.com/browse/ASPREPDEV-32774" TargetMode="External"/><Relationship Id="rId64" Type="http://schemas.openxmlformats.org/officeDocument/2006/relationships/hyperlink" Target="https://jira3.cerner.com/browse/ASPREPDEV-33635" TargetMode="External"/><Relationship Id="rId69" Type="http://schemas.openxmlformats.org/officeDocument/2006/relationships/hyperlink" Target="https://jira3.cerner.com/browse/ASPREPDEV-33857" TargetMode="External"/><Relationship Id="rId113" Type="http://schemas.openxmlformats.org/officeDocument/2006/relationships/hyperlink" Target="https://jira3.cerner.com/browse/ASPREPDEV-33857" TargetMode="External"/><Relationship Id="rId118" Type="http://schemas.openxmlformats.org/officeDocument/2006/relationships/hyperlink" Target="https://jira3.cerner.com/browse/ASPREPDEV-33857" TargetMode="External"/><Relationship Id="rId134" Type="http://schemas.openxmlformats.org/officeDocument/2006/relationships/hyperlink" Target="https://jira3.cerner.com/browse/ASPREPDEV-34181" TargetMode="External"/><Relationship Id="rId139" Type="http://schemas.openxmlformats.org/officeDocument/2006/relationships/hyperlink" Target="https://jira3.cerner.com/browse/ASPREPDEV-34181" TargetMode="External"/><Relationship Id="rId80" Type="http://schemas.openxmlformats.org/officeDocument/2006/relationships/hyperlink" Target="https://jira3.cerner.com/browse/ASPREPDEV-34138" TargetMode="External"/><Relationship Id="rId85" Type="http://schemas.openxmlformats.org/officeDocument/2006/relationships/hyperlink" Target="https://jira3.cerner.com/browse/ASPREPDEV-33660" TargetMode="External"/><Relationship Id="rId150" Type="http://schemas.openxmlformats.org/officeDocument/2006/relationships/hyperlink" Target="https://jira3.cerner.com/browse/ASPREPDEV-35496" TargetMode="External"/><Relationship Id="rId155" Type="http://schemas.openxmlformats.org/officeDocument/2006/relationships/hyperlink" Target="https://jira3.cerner.com/browse/ASPREPDEV-35684" TargetMode="External"/><Relationship Id="rId12" Type="http://schemas.openxmlformats.org/officeDocument/2006/relationships/hyperlink" Target="https://jira3.cerner.com/browse/ASPREPDEV-32028" TargetMode="External"/><Relationship Id="rId17" Type="http://schemas.openxmlformats.org/officeDocument/2006/relationships/hyperlink" Target="https://jira3.cerner.com/browse/ASPREPDEV-32028" TargetMode="External"/><Relationship Id="rId33" Type="http://schemas.openxmlformats.org/officeDocument/2006/relationships/hyperlink" Target="https://jira3.cerner.com/browse/ASPREPDEV-32516" TargetMode="External"/><Relationship Id="rId38" Type="http://schemas.openxmlformats.org/officeDocument/2006/relationships/hyperlink" Target="https://jira3.cerner.com/browse/ASPREPDEV-32774" TargetMode="External"/><Relationship Id="rId59" Type="http://schemas.openxmlformats.org/officeDocument/2006/relationships/hyperlink" Target="https://jira3.cerner.com/browse/ASPREPDEV-33370" TargetMode="External"/><Relationship Id="rId103" Type="http://schemas.openxmlformats.org/officeDocument/2006/relationships/hyperlink" Target="https://jira3.cerner.com/browse/ASPREPDEV-34138" TargetMode="External"/><Relationship Id="rId108" Type="http://schemas.openxmlformats.org/officeDocument/2006/relationships/hyperlink" Target="https://jira3.cerner.com/browse/ASPREPDEV-34138" TargetMode="External"/><Relationship Id="rId124" Type="http://schemas.openxmlformats.org/officeDocument/2006/relationships/hyperlink" Target="https://jira3.cerner.com/browse/ASPREPDEV-34181" TargetMode="External"/><Relationship Id="rId129" Type="http://schemas.openxmlformats.org/officeDocument/2006/relationships/hyperlink" Target="https://jira3.cerner.com/browse/ASPREPDEV-34181" TargetMode="External"/><Relationship Id="rId54" Type="http://schemas.openxmlformats.org/officeDocument/2006/relationships/hyperlink" Target="https://jira3.cerner.com/browse/ASPREPDEV-33741" TargetMode="External"/><Relationship Id="rId70" Type="http://schemas.openxmlformats.org/officeDocument/2006/relationships/hyperlink" Target="https://jira3.cerner.com/browse/ASPREPDEV-33895" TargetMode="External"/><Relationship Id="rId75" Type="http://schemas.openxmlformats.org/officeDocument/2006/relationships/hyperlink" Target="https://jira3.cerner.com/browse/ASPREPDEV-34086" TargetMode="External"/><Relationship Id="rId91" Type="http://schemas.openxmlformats.org/officeDocument/2006/relationships/hyperlink" Target="https://jira3.cerner.com/browse/ASPREPDEV-34034" TargetMode="External"/><Relationship Id="rId96" Type="http://schemas.openxmlformats.org/officeDocument/2006/relationships/hyperlink" Target="https://jira3.cerner.com/browse/ASPREPDEV-34039" TargetMode="External"/><Relationship Id="rId140" Type="http://schemas.openxmlformats.org/officeDocument/2006/relationships/hyperlink" Target="https://jira3.cerner.com/browse/ASPREPDEV-34814" TargetMode="External"/><Relationship Id="rId145" Type="http://schemas.openxmlformats.org/officeDocument/2006/relationships/hyperlink" Target="https://jira3.cerner.com/browse/ASPREPDEV-35172" TargetMode="External"/><Relationship Id="rId1" Type="http://schemas.openxmlformats.org/officeDocument/2006/relationships/hyperlink" Target="https://jira3.cerner.com/browse/ASPREPDEV-31623" TargetMode="External"/><Relationship Id="rId6" Type="http://schemas.openxmlformats.org/officeDocument/2006/relationships/hyperlink" Target="https://jira3.cerner.com/browse/ASPREPDEV-32024" TargetMode="External"/><Relationship Id="rId23" Type="http://schemas.openxmlformats.org/officeDocument/2006/relationships/hyperlink" Target="https://jira3.cerner.com/browse/ASPREPDEV-32339" TargetMode="External"/><Relationship Id="rId28" Type="http://schemas.openxmlformats.org/officeDocument/2006/relationships/hyperlink" Target="https://jira3.cerner.com/browse/ASPREPDEV-32293" TargetMode="External"/><Relationship Id="rId49" Type="http://schemas.openxmlformats.org/officeDocument/2006/relationships/hyperlink" Target="https://jira3.cerner.com/browse/ASPREPDEV-33675" TargetMode="External"/><Relationship Id="rId114" Type="http://schemas.openxmlformats.org/officeDocument/2006/relationships/hyperlink" Target="https://jira3.cerner.com/browse/ASPREPDEV-34138" TargetMode="External"/><Relationship Id="rId119" Type="http://schemas.openxmlformats.org/officeDocument/2006/relationships/hyperlink" Target="https://jira3.cerner.com/browse/ASPREPDEV-34894" TargetMode="External"/><Relationship Id="rId44" Type="http://schemas.openxmlformats.org/officeDocument/2006/relationships/hyperlink" Target="https://jira3.cerner.com/browse/ASPREPDEV-33379" TargetMode="External"/><Relationship Id="rId60" Type="http://schemas.openxmlformats.org/officeDocument/2006/relationships/hyperlink" Target="https://jira3.cerner.com/browse/ASPREPDEV-33741" TargetMode="External"/><Relationship Id="rId65" Type="http://schemas.openxmlformats.org/officeDocument/2006/relationships/hyperlink" Target="https://jira3.cerner.com/browse/ASPREPDEV-33856" TargetMode="External"/><Relationship Id="rId81" Type="http://schemas.openxmlformats.org/officeDocument/2006/relationships/hyperlink" Target="https://jira3.cerner.com/browse/ASPREPDEV-34034" TargetMode="External"/><Relationship Id="rId86" Type="http://schemas.openxmlformats.org/officeDocument/2006/relationships/hyperlink" Target="https://jira3.cerner.com/browse/ASPREPDEV-34138" TargetMode="External"/><Relationship Id="rId130" Type="http://schemas.openxmlformats.org/officeDocument/2006/relationships/hyperlink" Target="https://jira3.cerner.com/browse/ASPREPDEV-34884" TargetMode="External"/><Relationship Id="rId135" Type="http://schemas.openxmlformats.org/officeDocument/2006/relationships/hyperlink" Target="https://jira3.cerner.com/browse/ASPREPDEV-34884" TargetMode="External"/><Relationship Id="rId151" Type="http://schemas.openxmlformats.org/officeDocument/2006/relationships/hyperlink" Target="https://jira3.cerner.com/browse/ASPREPDEV-35496" TargetMode="External"/><Relationship Id="rId156" Type="http://schemas.openxmlformats.org/officeDocument/2006/relationships/hyperlink" Target="https://jira3.cerner.com/browse/ASPREPDEV-35496" TargetMode="External"/><Relationship Id="rId13" Type="http://schemas.openxmlformats.org/officeDocument/2006/relationships/hyperlink" Target="https://jira3.cerner.com/browse/ASPREPDEV-31889" TargetMode="External"/><Relationship Id="rId18" Type="http://schemas.openxmlformats.org/officeDocument/2006/relationships/hyperlink" Target="https://jira3.cerner.com/browse/ASPREPDEV-32293" TargetMode="External"/><Relationship Id="rId39" Type="http://schemas.openxmlformats.org/officeDocument/2006/relationships/hyperlink" Target="https://jira3.cerner.com/browse/ASPREPDEV-33381" TargetMode="External"/><Relationship Id="rId109" Type="http://schemas.openxmlformats.org/officeDocument/2006/relationships/hyperlink" Target="https://jira3.cerner.com/browse/ASPREPDEV-33857" TargetMode="External"/><Relationship Id="rId34" Type="http://schemas.openxmlformats.org/officeDocument/2006/relationships/hyperlink" Target="https://jira3.cerner.com/browse/ASPREPDEV-32516" TargetMode="External"/><Relationship Id="rId50" Type="http://schemas.openxmlformats.org/officeDocument/2006/relationships/hyperlink" Target="https://jira3.cerner.com/browse/ASPREPDEV-33635" TargetMode="External"/><Relationship Id="rId55" Type="http://schemas.openxmlformats.org/officeDocument/2006/relationships/hyperlink" Target="https://jira3.cerner.com/browse/ASPREPDEV-33635" TargetMode="External"/><Relationship Id="rId76" Type="http://schemas.openxmlformats.org/officeDocument/2006/relationships/hyperlink" Target="https://jira3.cerner.com/browse/ASPREPDEV-34034" TargetMode="External"/><Relationship Id="rId97" Type="http://schemas.openxmlformats.org/officeDocument/2006/relationships/hyperlink" Target="https://jira3.cerner.com/browse/ASPREPDEV-34181" TargetMode="External"/><Relationship Id="rId104" Type="http://schemas.openxmlformats.org/officeDocument/2006/relationships/hyperlink" Target="https://jira3.cerner.com/browse/ASPREPDEV-33857" TargetMode="External"/><Relationship Id="rId120" Type="http://schemas.openxmlformats.org/officeDocument/2006/relationships/hyperlink" Target="https://jira3.cerner.com/browse/ASPREPDEV-34181" TargetMode="External"/><Relationship Id="rId125" Type="http://schemas.openxmlformats.org/officeDocument/2006/relationships/hyperlink" Target="https://jira3.cerner.com/browse/ASPREPDEV-33857" TargetMode="External"/><Relationship Id="rId141" Type="http://schemas.openxmlformats.org/officeDocument/2006/relationships/hyperlink" Target="https://jira3.cerner.com/browse/ASPREPDEV-34814" TargetMode="External"/><Relationship Id="rId146" Type="http://schemas.openxmlformats.org/officeDocument/2006/relationships/hyperlink" Target="https://jira3.cerner.com/browse/ASPREPDEV-35172" TargetMode="External"/><Relationship Id="rId7" Type="http://schemas.openxmlformats.org/officeDocument/2006/relationships/hyperlink" Target="https://jira3.cerner.com/browse/ASPREPDEV-31623" TargetMode="External"/><Relationship Id="rId71" Type="http://schemas.openxmlformats.org/officeDocument/2006/relationships/hyperlink" Target="https://jira3.cerner.com/browse/ASPREPDEV-33635" TargetMode="External"/><Relationship Id="rId92" Type="http://schemas.openxmlformats.org/officeDocument/2006/relationships/hyperlink" Target="https://jira3.cerner.com/browse/ASPREPDEV-33857" TargetMode="External"/><Relationship Id="rId2" Type="http://schemas.openxmlformats.org/officeDocument/2006/relationships/hyperlink" Target="https://jira3.cerner.com/browse/ASPREPDEV-31889" TargetMode="External"/><Relationship Id="rId29" Type="http://schemas.openxmlformats.org/officeDocument/2006/relationships/hyperlink" Target="https://jira3.cerner.com/browse/ASPREPDEV-32313" TargetMode="External"/><Relationship Id="rId24" Type="http://schemas.openxmlformats.org/officeDocument/2006/relationships/hyperlink" Target="https://jira3.cerner.com/browse/ASPREPDEV-32313" TargetMode="External"/><Relationship Id="rId40" Type="http://schemas.openxmlformats.org/officeDocument/2006/relationships/hyperlink" Target="https://jira3.cerner.com/browse/ASPREPDEV-33371" TargetMode="External"/><Relationship Id="rId45" Type="http://schemas.openxmlformats.org/officeDocument/2006/relationships/hyperlink" Target="https://jira3.cerner.com/browse/ASPREPDEV-33381" TargetMode="External"/><Relationship Id="rId66" Type="http://schemas.openxmlformats.org/officeDocument/2006/relationships/hyperlink" Target="https://jira3.cerner.com/browse/ASPREPDEV-33660" TargetMode="External"/><Relationship Id="rId87" Type="http://schemas.openxmlformats.org/officeDocument/2006/relationships/hyperlink" Target="https://jira3.cerner.com/browse/ASPREPDEV-34039" TargetMode="External"/><Relationship Id="rId110" Type="http://schemas.openxmlformats.org/officeDocument/2006/relationships/hyperlink" Target="https://jira3.cerner.com/browse/ASPREPDEV-34267" TargetMode="External"/><Relationship Id="rId115" Type="http://schemas.openxmlformats.org/officeDocument/2006/relationships/hyperlink" Target="https://jira3.cerner.com/browse/ASPREPDEV-34039" TargetMode="External"/><Relationship Id="rId131" Type="http://schemas.openxmlformats.org/officeDocument/2006/relationships/hyperlink" Target="https://jira3.cerner.com/browse/ASPREPDEV-34814" TargetMode="External"/><Relationship Id="rId136" Type="http://schemas.openxmlformats.org/officeDocument/2006/relationships/hyperlink" Target="https://jira3.cerner.com/browse/ASPREPDEV-35072" TargetMode="External"/><Relationship Id="rId61" Type="http://schemas.openxmlformats.org/officeDocument/2006/relationships/hyperlink" Target="https://jira3.cerner.com/browse/ASPREPDEV-33856" TargetMode="External"/><Relationship Id="rId82" Type="http://schemas.openxmlformats.org/officeDocument/2006/relationships/hyperlink" Target="https://jira3.cerner.com/browse/ASPREPDEV-34039" TargetMode="External"/><Relationship Id="rId152" Type="http://schemas.openxmlformats.org/officeDocument/2006/relationships/hyperlink" Target="https://jira3.cerner.com/browse/ASPREPDEV-35496" TargetMode="External"/><Relationship Id="rId19" Type="http://schemas.openxmlformats.org/officeDocument/2006/relationships/hyperlink" Target="https://jira3.cerner.com/browse/ASPREPDEV-32339" TargetMode="External"/><Relationship Id="rId14" Type="http://schemas.openxmlformats.org/officeDocument/2006/relationships/hyperlink" Target="https://jira3.cerner.com/browse/ASPREPDEV-32134" TargetMode="External"/><Relationship Id="rId30" Type="http://schemas.openxmlformats.org/officeDocument/2006/relationships/hyperlink" Target="https://jira3.cerner.com/browse/ASPREPDEV-32293" TargetMode="External"/><Relationship Id="rId35" Type="http://schemas.openxmlformats.org/officeDocument/2006/relationships/hyperlink" Target="https://jira3.cerner.com/browse/ASPREPDEV-32313" TargetMode="External"/><Relationship Id="rId56" Type="http://schemas.openxmlformats.org/officeDocument/2006/relationships/hyperlink" Target="https://jira3.cerner.com/browse/ASPREPDEV-33675" TargetMode="External"/><Relationship Id="rId77" Type="http://schemas.openxmlformats.org/officeDocument/2006/relationships/hyperlink" Target="https://jira3.cerner.com/browse/ASPREPDEV-33857" TargetMode="External"/><Relationship Id="rId100" Type="http://schemas.openxmlformats.org/officeDocument/2006/relationships/hyperlink" Target="https://jira3.cerner.com/browse/ASPREPDEV-34034" TargetMode="External"/><Relationship Id="rId105" Type="http://schemas.openxmlformats.org/officeDocument/2006/relationships/hyperlink" Target="https://jira3.cerner.com/browse/ASPREPDEV-34034" TargetMode="External"/><Relationship Id="rId126" Type="http://schemas.openxmlformats.org/officeDocument/2006/relationships/hyperlink" Target="https://jira3.cerner.com/browse/ASPREPDEV-34884" TargetMode="External"/><Relationship Id="rId147" Type="http://schemas.openxmlformats.org/officeDocument/2006/relationships/hyperlink" Target="https://jira3.cerner.com/browse/ASPREPDEV-35072" TargetMode="External"/><Relationship Id="rId8" Type="http://schemas.openxmlformats.org/officeDocument/2006/relationships/hyperlink" Target="https://jira3.cerner.com/browse/ASPREPDEV-31889" TargetMode="External"/><Relationship Id="rId51" Type="http://schemas.openxmlformats.org/officeDocument/2006/relationships/hyperlink" Target="https://jira3.cerner.com/browse/ASPREPDEV-33675" TargetMode="External"/><Relationship Id="rId72" Type="http://schemas.openxmlformats.org/officeDocument/2006/relationships/hyperlink" Target="https://jira3.cerner.com/browse/ASPREPDEV-33857" TargetMode="External"/><Relationship Id="rId93" Type="http://schemas.openxmlformats.org/officeDocument/2006/relationships/hyperlink" Target="https://jira3.cerner.com/browse/ASPREPDEV-33857" TargetMode="External"/><Relationship Id="rId98" Type="http://schemas.openxmlformats.org/officeDocument/2006/relationships/hyperlink" Target="https://jira3.cerner.com/browse/ASPREPDEV-34138" TargetMode="External"/><Relationship Id="rId121" Type="http://schemas.openxmlformats.org/officeDocument/2006/relationships/hyperlink" Target="https://jira3.cerner.com/browse/ASPREPDEV-33857" TargetMode="External"/><Relationship Id="rId142" Type="http://schemas.openxmlformats.org/officeDocument/2006/relationships/hyperlink" Target="https://jira3.cerner.com/browse/ASPREPDEV-35072" TargetMode="External"/><Relationship Id="rId3" Type="http://schemas.openxmlformats.org/officeDocument/2006/relationships/hyperlink" Target="https://jira3.cerner.com/browse/ASPREPDEV-31674" TargetMode="External"/><Relationship Id="rId25" Type="http://schemas.openxmlformats.org/officeDocument/2006/relationships/hyperlink" Target="https://jira3.cerner.com/browse/ASPREPDEV-32293" TargetMode="External"/><Relationship Id="rId46" Type="http://schemas.openxmlformats.org/officeDocument/2006/relationships/hyperlink" Target="https://jira3.cerner.com/browse/ASPREPDEV-33371" TargetMode="External"/><Relationship Id="rId67" Type="http://schemas.openxmlformats.org/officeDocument/2006/relationships/hyperlink" Target="https://jira3.cerner.com/browse/ASPREPDEV-33857" TargetMode="External"/><Relationship Id="rId116" Type="http://schemas.openxmlformats.org/officeDocument/2006/relationships/hyperlink" Target="https://jira3.cerner.com/browse/ASPREPDEV-34267" TargetMode="External"/><Relationship Id="rId137" Type="http://schemas.openxmlformats.org/officeDocument/2006/relationships/hyperlink" Target="https://jira3.cerner.com/browse/ASPREPDEV-34884" TargetMode="External"/><Relationship Id="rId20" Type="http://schemas.openxmlformats.org/officeDocument/2006/relationships/hyperlink" Target="https://jira3.cerner.com/browse/ASPREPDEV-32313" TargetMode="External"/><Relationship Id="rId41" Type="http://schemas.openxmlformats.org/officeDocument/2006/relationships/hyperlink" Target="https://jira3.cerner.com/browse/ASPREPDEV-33370" TargetMode="External"/><Relationship Id="rId62" Type="http://schemas.openxmlformats.org/officeDocument/2006/relationships/hyperlink" Target="https://jira3.cerner.com/browse/ASPREPDEV-33857" TargetMode="External"/><Relationship Id="rId83" Type="http://schemas.openxmlformats.org/officeDocument/2006/relationships/hyperlink" Target="https://jira3.cerner.com/browse/ASPREPDEV-34267" TargetMode="External"/><Relationship Id="rId88" Type="http://schemas.openxmlformats.org/officeDocument/2006/relationships/hyperlink" Target="https://jira3.cerner.com/browse/ASPREPDEV-34034" TargetMode="External"/><Relationship Id="rId111" Type="http://schemas.openxmlformats.org/officeDocument/2006/relationships/hyperlink" Target="https://jira3.cerner.com/browse/ASPREPDEV-34034" TargetMode="External"/><Relationship Id="rId132" Type="http://schemas.openxmlformats.org/officeDocument/2006/relationships/hyperlink" Target="https://jira3.cerner.com/browse/ASPREPDEV-34814" TargetMode="External"/><Relationship Id="rId153" Type="http://schemas.openxmlformats.org/officeDocument/2006/relationships/hyperlink" Target="https://jira3.cerner.com/browse/ASPREPDEV-35496" TargetMode="External"/><Relationship Id="rId15" Type="http://schemas.openxmlformats.org/officeDocument/2006/relationships/hyperlink" Target="https://jira3.cerner.com/browse/ASPREPDEV-32114" TargetMode="External"/><Relationship Id="rId36" Type="http://schemas.openxmlformats.org/officeDocument/2006/relationships/hyperlink" Target="https://jira3.cerner.com/browse/ASPREPDEV-32708" TargetMode="External"/><Relationship Id="rId57" Type="http://schemas.openxmlformats.org/officeDocument/2006/relationships/hyperlink" Target="https://jira3.cerner.com/browse/ASPREPDEV-33635" TargetMode="External"/><Relationship Id="rId106" Type="http://schemas.openxmlformats.org/officeDocument/2006/relationships/hyperlink" Target="https://jira3.cerner.com/browse/ASPREPDEV-34039" TargetMode="External"/><Relationship Id="rId127" Type="http://schemas.openxmlformats.org/officeDocument/2006/relationships/hyperlink" Target="https://jira3.cerner.com/browse/ASPREPDEV-34814" TargetMode="External"/><Relationship Id="rId10" Type="http://schemas.openxmlformats.org/officeDocument/2006/relationships/hyperlink" Target="https://jira3.cerner.com/browse/ASPREPDEV-32028" TargetMode="External"/><Relationship Id="rId31" Type="http://schemas.openxmlformats.org/officeDocument/2006/relationships/hyperlink" Target="https://jira3.cerner.com/browse/ASPREPDEV-32502" TargetMode="External"/><Relationship Id="rId52" Type="http://schemas.openxmlformats.org/officeDocument/2006/relationships/hyperlink" Target="https://jira3.cerner.com/browse/ASPREPDEV-33660" TargetMode="External"/><Relationship Id="rId73" Type="http://schemas.openxmlformats.org/officeDocument/2006/relationships/hyperlink" Target="https://jira3.cerner.com/browse/ASPREPDEV-33675" TargetMode="External"/><Relationship Id="rId78" Type="http://schemas.openxmlformats.org/officeDocument/2006/relationships/hyperlink" Target="https://jira3.cerner.com/browse/ASPREPDEV-34181" TargetMode="External"/><Relationship Id="rId94" Type="http://schemas.openxmlformats.org/officeDocument/2006/relationships/hyperlink" Target="https://jira3.cerner.com/browse/ASPREPDEV-34039" TargetMode="External"/><Relationship Id="rId99" Type="http://schemas.openxmlformats.org/officeDocument/2006/relationships/hyperlink" Target="https://jira3.cerner.com/browse/ASPREPDEV-33857" TargetMode="External"/><Relationship Id="rId101" Type="http://schemas.openxmlformats.org/officeDocument/2006/relationships/hyperlink" Target="https://jira3.cerner.com/browse/ASPREPDEV-34039" TargetMode="External"/><Relationship Id="rId122" Type="http://schemas.openxmlformats.org/officeDocument/2006/relationships/hyperlink" Target="https://jira3.cerner.com/browse/ASPREPDEV-34884" TargetMode="External"/><Relationship Id="rId143" Type="http://schemas.openxmlformats.org/officeDocument/2006/relationships/hyperlink" Target="https://jira3.cerner.com/browse/ASPREPDEV-35172" TargetMode="External"/><Relationship Id="rId148" Type="http://schemas.openxmlformats.org/officeDocument/2006/relationships/hyperlink" Target="https://jira3.cerner.com/browse/ASPREPDEV-35323" TargetMode="External"/><Relationship Id="rId4" Type="http://schemas.openxmlformats.org/officeDocument/2006/relationships/hyperlink" Target="https://jira3.cerner.com/browse/ASPREPDEV-31623" TargetMode="External"/><Relationship Id="rId9" Type="http://schemas.openxmlformats.org/officeDocument/2006/relationships/hyperlink" Target="https://jira3.cerner.com/browse/ASPREPDEV-32024" TargetMode="External"/><Relationship Id="rId26" Type="http://schemas.openxmlformats.org/officeDocument/2006/relationships/hyperlink" Target="https://jira3.cerner.com/browse/ASPREPDEV-32374" TargetMode="External"/><Relationship Id="rId47" Type="http://schemas.openxmlformats.org/officeDocument/2006/relationships/hyperlink" Target="https://jira3.cerner.com/browse/ASPREPDEV-33370" TargetMode="External"/><Relationship Id="rId68" Type="http://schemas.openxmlformats.org/officeDocument/2006/relationships/hyperlink" Target="https://jira3.cerner.com/browse/ASPREPDEV-33857" TargetMode="External"/><Relationship Id="rId89" Type="http://schemas.openxmlformats.org/officeDocument/2006/relationships/hyperlink" Target="https://jira3.cerner.com/browse/ASPREPDEV-33660" TargetMode="External"/><Relationship Id="rId112" Type="http://schemas.openxmlformats.org/officeDocument/2006/relationships/hyperlink" Target="https://jira3.cerner.com/browse/ASPREPDEV-34181" TargetMode="External"/><Relationship Id="rId133" Type="http://schemas.openxmlformats.org/officeDocument/2006/relationships/hyperlink" Target="https://jira3.cerner.com/browse/ASPREPDEV-34814" TargetMode="External"/><Relationship Id="rId154" Type="http://schemas.openxmlformats.org/officeDocument/2006/relationships/hyperlink" Target="https://jira3.cerner.com/browse/ASPREPDEV-35684" TargetMode="External"/><Relationship Id="rId16" Type="http://schemas.openxmlformats.org/officeDocument/2006/relationships/hyperlink" Target="https://jira3.cerner.com/browse/ASPREPDEV-32024" TargetMode="External"/><Relationship Id="rId37" Type="http://schemas.openxmlformats.org/officeDocument/2006/relationships/hyperlink" Target="https://jira3.cerner.com/browse/ASPREPDEV-32774" TargetMode="External"/><Relationship Id="rId58" Type="http://schemas.openxmlformats.org/officeDocument/2006/relationships/hyperlink" Target="https://jira3.cerner.com/browse/ASPREPDEV-33660" TargetMode="External"/><Relationship Id="rId79" Type="http://schemas.openxmlformats.org/officeDocument/2006/relationships/hyperlink" Target="https://jira3.cerner.com/browse/ASPREPDEV-34039" TargetMode="External"/><Relationship Id="rId102" Type="http://schemas.openxmlformats.org/officeDocument/2006/relationships/hyperlink" Target="https://jira3.cerner.com/browse/ASPREPDEV-34181" TargetMode="External"/><Relationship Id="rId123" Type="http://schemas.openxmlformats.org/officeDocument/2006/relationships/hyperlink" Target="https://jira3.cerner.com/browse/ASPREPDEV-34894" TargetMode="External"/><Relationship Id="rId144" Type="http://schemas.openxmlformats.org/officeDocument/2006/relationships/hyperlink" Target="https://jira3.cerner.com/browse/ASPREPDEV-35072" TargetMode="External"/><Relationship Id="rId90" Type="http://schemas.openxmlformats.org/officeDocument/2006/relationships/hyperlink" Target="https://jira3.cerner.com/browse/ASPREPDEV-34181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jira3.cerner.com/browse/ASPREPDEV-30240" TargetMode="External"/><Relationship Id="rId21" Type="http://schemas.openxmlformats.org/officeDocument/2006/relationships/hyperlink" Target="https://jira3.cerner.com/browse/ASPREPDEV-28095" TargetMode="External"/><Relationship Id="rId42" Type="http://schemas.openxmlformats.org/officeDocument/2006/relationships/hyperlink" Target="https://jira3.cerner.com/browse/ASPREPDEV-28476" TargetMode="External"/><Relationship Id="rId63" Type="http://schemas.openxmlformats.org/officeDocument/2006/relationships/hyperlink" Target="https://jira3.cerner.com/browse/ASPREPDEV-29363" TargetMode="External"/><Relationship Id="rId84" Type="http://schemas.openxmlformats.org/officeDocument/2006/relationships/hyperlink" Target="https://jira3.cerner.com/browse/ASPREPDEV-29096" TargetMode="External"/><Relationship Id="rId138" Type="http://schemas.openxmlformats.org/officeDocument/2006/relationships/hyperlink" Target="https://jira3.cerner.com/browse/ASPREPDEV-30439" TargetMode="External"/><Relationship Id="rId159" Type="http://schemas.openxmlformats.org/officeDocument/2006/relationships/hyperlink" Target="https://jira3.cerner.com/browse/ASPREPDEV-30502" TargetMode="External"/><Relationship Id="rId170" Type="http://schemas.openxmlformats.org/officeDocument/2006/relationships/hyperlink" Target="https://jira3.cerner.com/browse/ASPREPDEV-30535" TargetMode="External"/><Relationship Id="rId191" Type="http://schemas.openxmlformats.org/officeDocument/2006/relationships/hyperlink" Target="https://jira3.cerner.com/browse/ASPREPDEV-31270" TargetMode="External"/><Relationship Id="rId205" Type="http://schemas.openxmlformats.org/officeDocument/2006/relationships/hyperlink" Target="https://jira3.cerner.com/browse/ASPREPDEV-31623" TargetMode="External"/><Relationship Id="rId107" Type="http://schemas.openxmlformats.org/officeDocument/2006/relationships/hyperlink" Target="https://jira3.cerner.com/browse/ASPREPDEV-29146" TargetMode="External"/><Relationship Id="rId11" Type="http://schemas.openxmlformats.org/officeDocument/2006/relationships/hyperlink" Target="https://jira3.cerner.com/browse/ASPREPDEV-27584" TargetMode="External"/><Relationship Id="rId32" Type="http://schemas.openxmlformats.org/officeDocument/2006/relationships/hyperlink" Target="https://jira3.cerner.com/browse/ASPREPDEV-28148" TargetMode="External"/><Relationship Id="rId53" Type="http://schemas.openxmlformats.org/officeDocument/2006/relationships/hyperlink" Target="https://jira3.cerner.com/browse/ASPREPDEV-27996" TargetMode="External"/><Relationship Id="rId74" Type="http://schemas.openxmlformats.org/officeDocument/2006/relationships/hyperlink" Target="https://jira3.cerner.com/browse/ASPREPDEV-27996" TargetMode="External"/><Relationship Id="rId128" Type="http://schemas.openxmlformats.org/officeDocument/2006/relationships/hyperlink" Target="https://jira3.cerner.com/browse/ASPREPDEV-30492" TargetMode="External"/><Relationship Id="rId149" Type="http://schemas.openxmlformats.org/officeDocument/2006/relationships/hyperlink" Target="https://jira3.cerner.com/browse/ASPREPDEV-30452" TargetMode="External"/><Relationship Id="rId5" Type="http://schemas.openxmlformats.org/officeDocument/2006/relationships/hyperlink" Target="https://jira3.cerner.com/browse/ASPREPDEV-27542" TargetMode="External"/><Relationship Id="rId95" Type="http://schemas.openxmlformats.org/officeDocument/2006/relationships/hyperlink" Target="https://jira3.cerner.com/browse/ASPREPDEV-28148" TargetMode="External"/><Relationship Id="rId160" Type="http://schemas.openxmlformats.org/officeDocument/2006/relationships/hyperlink" Target="https://jira3.cerner.com/browse/ASPREPDEV-30535" TargetMode="External"/><Relationship Id="rId181" Type="http://schemas.openxmlformats.org/officeDocument/2006/relationships/hyperlink" Target="https://jira3.cerner.com/browse/ASPREPDEV-31155" TargetMode="External"/><Relationship Id="rId216" Type="http://schemas.openxmlformats.org/officeDocument/2006/relationships/hyperlink" Target="https://jira3.cerner.com/browse/ASPREPDEV-31623" TargetMode="External"/><Relationship Id="rId22" Type="http://schemas.openxmlformats.org/officeDocument/2006/relationships/hyperlink" Target="https://jira3.cerner.com/browse/ASPREPDEV-28396" TargetMode="External"/><Relationship Id="rId43" Type="http://schemas.openxmlformats.org/officeDocument/2006/relationships/hyperlink" Target="https://jira3.cerner.com/browse/ASPREPDEV-28918" TargetMode="External"/><Relationship Id="rId64" Type="http://schemas.openxmlformats.org/officeDocument/2006/relationships/hyperlink" Target="https://jira3.cerner.com/browse/ASPREPDEV-29261" TargetMode="External"/><Relationship Id="rId118" Type="http://schemas.openxmlformats.org/officeDocument/2006/relationships/hyperlink" Target="https://jira3.cerner.com/browse/ASPREPDEV-30274" TargetMode="External"/><Relationship Id="rId139" Type="http://schemas.openxmlformats.org/officeDocument/2006/relationships/hyperlink" Target="https://jira3.cerner.com/browse/ASPREPDEV-30439" TargetMode="External"/><Relationship Id="rId85" Type="http://schemas.openxmlformats.org/officeDocument/2006/relationships/hyperlink" Target="https://jira3.cerner.com/browse/ASPREPDEV-28148" TargetMode="External"/><Relationship Id="rId150" Type="http://schemas.openxmlformats.org/officeDocument/2006/relationships/hyperlink" Target="https://jira3.cerner.com/browse/ASPREPDEV-30439" TargetMode="External"/><Relationship Id="rId171" Type="http://schemas.openxmlformats.org/officeDocument/2006/relationships/hyperlink" Target="https://jira3.cerner.com/browse/ASPREPDEV-30502" TargetMode="External"/><Relationship Id="rId192" Type="http://schemas.openxmlformats.org/officeDocument/2006/relationships/hyperlink" Target="https://jira3.cerner.com/browse/ASPREPDEV-31477" TargetMode="External"/><Relationship Id="rId206" Type="http://schemas.openxmlformats.org/officeDocument/2006/relationships/hyperlink" Target="https://jira3.cerner.com/browse/ASPREPDEV-31677" TargetMode="External"/><Relationship Id="rId12" Type="http://schemas.openxmlformats.org/officeDocument/2006/relationships/hyperlink" Target="https://jira3.cerner.com/browse/ASPREPDEV-27908" TargetMode="External"/><Relationship Id="rId33" Type="http://schemas.openxmlformats.org/officeDocument/2006/relationships/hyperlink" Target="https://jira3.cerner.com/browse/ASPREPDEV-28476" TargetMode="External"/><Relationship Id="rId108" Type="http://schemas.openxmlformats.org/officeDocument/2006/relationships/hyperlink" Target="https://jira3.cerner.com/browse/ASPREPDEV-29400" TargetMode="External"/><Relationship Id="rId129" Type="http://schemas.openxmlformats.org/officeDocument/2006/relationships/hyperlink" Target="https://jira3.cerner.com/browse/ASPREPDEV-30439" TargetMode="External"/><Relationship Id="rId54" Type="http://schemas.openxmlformats.org/officeDocument/2006/relationships/hyperlink" Target="https://jira3.cerner.com/browse/ASPREPDEV-29151" TargetMode="External"/><Relationship Id="rId75" Type="http://schemas.openxmlformats.org/officeDocument/2006/relationships/hyperlink" Target="https://jira3.cerner.com/browse/ASPREPDEV-29096" TargetMode="External"/><Relationship Id="rId96" Type="http://schemas.openxmlformats.org/officeDocument/2006/relationships/hyperlink" Target="https://jira3.cerner.com/browse/ASPREPDEV-27996" TargetMode="External"/><Relationship Id="rId140" Type="http://schemas.openxmlformats.org/officeDocument/2006/relationships/hyperlink" Target="https://jira3.cerner.com/browse/ASPREPDEV-30439" TargetMode="External"/><Relationship Id="rId161" Type="http://schemas.openxmlformats.org/officeDocument/2006/relationships/hyperlink" Target="https://jira3.cerner.com/browse/ASPREPDEV-30502" TargetMode="External"/><Relationship Id="rId182" Type="http://schemas.openxmlformats.org/officeDocument/2006/relationships/hyperlink" Target="https://jira3.cerner.com/browse/ASPREPDEV-30502" TargetMode="External"/><Relationship Id="rId217" Type="http://schemas.openxmlformats.org/officeDocument/2006/relationships/hyperlink" Target="https://jira3.cerner.com/browse/ASPREPDEV-31674" TargetMode="External"/><Relationship Id="rId6" Type="http://schemas.openxmlformats.org/officeDocument/2006/relationships/hyperlink" Target="https://jira3.cerner.com/browse/ASPREPDEV-27585" TargetMode="External"/><Relationship Id="rId23" Type="http://schemas.openxmlformats.org/officeDocument/2006/relationships/hyperlink" Target="https://jira3.cerner.com/browse/ASPREPDEV-28388" TargetMode="External"/><Relationship Id="rId119" Type="http://schemas.openxmlformats.org/officeDocument/2006/relationships/hyperlink" Target="https://jira3.cerner.com/browse/ASPREPDEV-30274" TargetMode="External"/><Relationship Id="rId44" Type="http://schemas.openxmlformats.org/officeDocument/2006/relationships/hyperlink" Target="https://jira3.cerner.com/browse/ASPREPDEV-27996" TargetMode="External"/><Relationship Id="rId65" Type="http://schemas.openxmlformats.org/officeDocument/2006/relationships/hyperlink" Target="https://jira3.cerner.com/browse/ASPREPDEV-29243" TargetMode="External"/><Relationship Id="rId86" Type="http://schemas.openxmlformats.org/officeDocument/2006/relationships/hyperlink" Target="https://jira3.cerner.com/browse/ASPREPDEV-27996" TargetMode="External"/><Relationship Id="rId130" Type="http://schemas.openxmlformats.org/officeDocument/2006/relationships/hyperlink" Target="https://jira3.cerner.com/browse/ASPREPDEV-30405" TargetMode="External"/><Relationship Id="rId151" Type="http://schemas.openxmlformats.org/officeDocument/2006/relationships/hyperlink" Target="https://jira3.cerner.com/browse/ASPREPDEV-30405" TargetMode="External"/><Relationship Id="rId172" Type="http://schemas.openxmlformats.org/officeDocument/2006/relationships/hyperlink" Target="https://jira3.cerner.com/browse/ASPREPDEV-30535" TargetMode="External"/><Relationship Id="rId193" Type="http://schemas.openxmlformats.org/officeDocument/2006/relationships/hyperlink" Target="https://jira3.cerner.com/browse/ASPREPDEV-31499" TargetMode="External"/><Relationship Id="rId207" Type="http://schemas.openxmlformats.org/officeDocument/2006/relationships/hyperlink" Target="https://jira3.cerner.com/browse/ASPREPDEV-31674" TargetMode="External"/><Relationship Id="rId13" Type="http://schemas.openxmlformats.org/officeDocument/2006/relationships/hyperlink" Target="https://jira3.cerner.com/browse/ASPREPDEV-27981" TargetMode="External"/><Relationship Id="rId109" Type="http://schemas.openxmlformats.org/officeDocument/2006/relationships/hyperlink" Target="https://jira3.cerner.com/browse/ASPREPDEV-29876" TargetMode="External"/><Relationship Id="rId34" Type="http://schemas.openxmlformats.org/officeDocument/2006/relationships/hyperlink" Target="https://jira3.cerner.com/browse/ASPREPDEV-28679" TargetMode="External"/><Relationship Id="rId55" Type="http://schemas.openxmlformats.org/officeDocument/2006/relationships/hyperlink" Target="https://jira3.cerner.com/browse/ASPREPDEV-27996" TargetMode="External"/><Relationship Id="rId76" Type="http://schemas.openxmlformats.org/officeDocument/2006/relationships/hyperlink" Target="https://jira3.cerner.com/browse/ASPREPDEV-28918" TargetMode="External"/><Relationship Id="rId97" Type="http://schemas.openxmlformats.org/officeDocument/2006/relationships/hyperlink" Target="https://jira3.cerner.com/browse/ASPREPDEV-29146" TargetMode="External"/><Relationship Id="rId120" Type="http://schemas.openxmlformats.org/officeDocument/2006/relationships/hyperlink" Target="https://jira3.cerner.com/browse/ASPREPDEV-30240" TargetMode="External"/><Relationship Id="rId141" Type="http://schemas.openxmlformats.org/officeDocument/2006/relationships/hyperlink" Target="https://jira3.cerner.com/browse/ASPREPDEV-30439" TargetMode="External"/><Relationship Id="rId7" Type="http://schemas.openxmlformats.org/officeDocument/2006/relationships/hyperlink" Target="https://jira3.cerner.com/browse/ASPREPDEV-27584" TargetMode="External"/><Relationship Id="rId162" Type="http://schemas.openxmlformats.org/officeDocument/2006/relationships/hyperlink" Target="https://jira3.cerner.com/browse/ASPREPDEV-30492" TargetMode="External"/><Relationship Id="rId183" Type="http://schemas.openxmlformats.org/officeDocument/2006/relationships/hyperlink" Target="https://jira3.cerner.com/browse/ASPREPDEV-30405" TargetMode="External"/><Relationship Id="rId24" Type="http://schemas.openxmlformats.org/officeDocument/2006/relationships/hyperlink" Target="https://jira3.cerner.com/browse/ASPREPDEV-28343" TargetMode="External"/><Relationship Id="rId45" Type="http://schemas.openxmlformats.org/officeDocument/2006/relationships/hyperlink" Target="https://jira3.cerner.com/browse/ASPREPDEV-29014" TargetMode="External"/><Relationship Id="rId66" Type="http://schemas.openxmlformats.org/officeDocument/2006/relationships/hyperlink" Target="https://jira3.cerner.com/browse/ASPREPDEV-29096" TargetMode="External"/><Relationship Id="rId87" Type="http://schemas.openxmlformats.org/officeDocument/2006/relationships/hyperlink" Target="https://jira3.cerner.com/browse/ASPREPDEV-26026" TargetMode="External"/><Relationship Id="rId110" Type="http://schemas.openxmlformats.org/officeDocument/2006/relationships/hyperlink" Target="https://jira3.cerner.com/browse/ASPREPDEV-29933" TargetMode="External"/><Relationship Id="rId131" Type="http://schemas.openxmlformats.org/officeDocument/2006/relationships/hyperlink" Target="https://jira3.cerner.com/browse/ASPREPDEV-30452" TargetMode="External"/><Relationship Id="rId152" Type="http://schemas.openxmlformats.org/officeDocument/2006/relationships/hyperlink" Target="https://jira3.cerner.com/browse/ASPREPDEV-30502" TargetMode="External"/><Relationship Id="rId173" Type="http://schemas.openxmlformats.org/officeDocument/2006/relationships/hyperlink" Target="https://jira3.cerner.com/browse/ASPREPDEV-30502" TargetMode="External"/><Relationship Id="rId194" Type="http://schemas.openxmlformats.org/officeDocument/2006/relationships/hyperlink" Target="https://jira3.cerner.com/browse/ASPREPDEV-31547" TargetMode="External"/><Relationship Id="rId208" Type="http://schemas.openxmlformats.org/officeDocument/2006/relationships/hyperlink" Target="https://jira3.cerner.com/browse/ASPREPDEV-31704" TargetMode="External"/><Relationship Id="rId14" Type="http://schemas.openxmlformats.org/officeDocument/2006/relationships/hyperlink" Target="https://jira3.cerner.com/browse/ASPREPDEV-27996" TargetMode="External"/><Relationship Id="rId30" Type="http://schemas.openxmlformats.org/officeDocument/2006/relationships/hyperlink" Target="https://jira3.cerner.com/browse/ASPREPDEV-28476" TargetMode="External"/><Relationship Id="rId35" Type="http://schemas.openxmlformats.org/officeDocument/2006/relationships/hyperlink" Target="https://jira3.cerner.com/browse/ASPREPDEV-28148" TargetMode="External"/><Relationship Id="rId56" Type="http://schemas.openxmlformats.org/officeDocument/2006/relationships/hyperlink" Target="https://jira3.cerner.com/browse/ASPREPDEV-28918" TargetMode="External"/><Relationship Id="rId77" Type="http://schemas.openxmlformats.org/officeDocument/2006/relationships/hyperlink" Target="https://jira3.cerner.com/browse/ASPREPDEV-29261" TargetMode="External"/><Relationship Id="rId100" Type="http://schemas.openxmlformats.org/officeDocument/2006/relationships/hyperlink" Target="https://jira3.cerner.com/browse/ASPREPDEV-28476" TargetMode="External"/><Relationship Id="rId105" Type="http://schemas.openxmlformats.org/officeDocument/2006/relationships/hyperlink" Target="https://jira3.cerner.com/browse/ASPREPDEV-29400" TargetMode="External"/><Relationship Id="rId126" Type="http://schemas.openxmlformats.org/officeDocument/2006/relationships/hyperlink" Target="https://jira3.cerner.com/browse/ASPREPDEV-30240" TargetMode="External"/><Relationship Id="rId147" Type="http://schemas.openxmlformats.org/officeDocument/2006/relationships/hyperlink" Target="https://jira3.cerner.com/browse/ASPREPDEV-30535" TargetMode="External"/><Relationship Id="rId168" Type="http://schemas.openxmlformats.org/officeDocument/2006/relationships/hyperlink" Target="https://jira3.cerner.com/browse/ASPREPDEV-30405" TargetMode="External"/><Relationship Id="rId8" Type="http://schemas.openxmlformats.org/officeDocument/2006/relationships/hyperlink" Target="https://jira3.cerner.com/browse/ASPREPDEV-27708" TargetMode="External"/><Relationship Id="rId51" Type="http://schemas.openxmlformats.org/officeDocument/2006/relationships/hyperlink" Target="https://jira3.cerner.com/browse/ASPREPDEV-28918" TargetMode="External"/><Relationship Id="rId72" Type="http://schemas.openxmlformats.org/officeDocument/2006/relationships/hyperlink" Target="https://jira3.cerner.com/browse/ASPREPDEV-29385" TargetMode="External"/><Relationship Id="rId93" Type="http://schemas.openxmlformats.org/officeDocument/2006/relationships/hyperlink" Target="https://jira3.cerner.com/browse/ASPREPDEV-29406" TargetMode="External"/><Relationship Id="rId98" Type="http://schemas.openxmlformats.org/officeDocument/2006/relationships/hyperlink" Target="https://jira3.cerner.com/browse/ASPREPDEV-29385" TargetMode="External"/><Relationship Id="rId121" Type="http://schemas.openxmlformats.org/officeDocument/2006/relationships/hyperlink" Target="https://jira3.cerner.com/browse/ASPREPDEV-30003" TargetMode="External"/><Relationship Id="rId142" Type="http://schemas.openxmlformats.org/officeDocument/2006/relationships/hyperlink" Target="https://jira3.cerner.com/browse/ASPREPDEV-30439" TargetMode="External"/><Relationship Id="rId163" Type="http://schemas.openxmlformats.org/officeDocument/2006/relationships/hyperlink" Target="https://jira3.cerner.com/browse/ASPREPDEV-30452" TargetMode="External"/><Relationship Id="rId184" Type="http://schemas.openxmlformats.org/officeDocument/2006/relationships/hyperlink" Target="https://jira3.cerner.com/browse/ASPREPDEV-31094" TargetMode="External"/><Relationship Id="rId189" Type="http://schemas.openxmlformats.org/officeDocument/2006/relationships/hyperlink" Target="https://jira3.cerner.com/browse/ASPREPDEV-31270" TargetMode="External"/><Relationship Id="rId3" Type="http://schemas.openxmlformats.org/officeDocument/2006/relationships/hyperlink" Target="https://jira3.cerner.com/browse/ASPREPDEV-27043" TargetMode="External"/><Relationship Id="rId214" Type="http://schemas.openxmlformats.org/officeDocument/2006/relationships/hyperlink" Target="https://jira3.cerner.com/browse/ASPREPDEV-31623" TargetMode="External"/><Relationship Id="rId25" Type="http://schemas.openxmlformats.org/officeDocument/2006/relationships/hyperlink" Target="https://jira3.cerner.com/browse/ASPREPDEV-28313" TargetMode="External"/><Relationship Id="rId46" Type="http://schemas.openxmlformats.org/officeDocument/2006/relationships/hyperlink" Target="https://jira3.cerner.com/browse/ASPREPDEV-28971" TargetMode="External"/><Relationship Id="rId67" Type="http://schemas.openxmlformats.org/officeDocument/2006/relationships/hyperlink" Target="https://jira3.cerner.com/browse/ASPREPDEV-28148" TargetMode="External"/><Relationship Id="rId116" Type="http://schemas.openxmlformats.org/officeDocument/2006/relationships/hyperlink" Target="https://jira3.cerner.com/browse/ASPREPDEV-30003" TargetMode="External"/><Relationship Id="rId137" Type="http://schemas.openxmlformats.org/officeDocument/2006/relationships/hyperlink" Target="https://jira3.cerner.com/browse/ASPREPDEV-30439" TargetMode="External"/><Relationship Id="rId158" Type="http://schemas.openxmlformats.org/officeDocument/2006/relationships/hyperlink" Target="https://jira3.cerner.com/browse/ASPREPDEV-30405" TargetMode="External"/><Relationship Id="rId20" Type="http://schemas.openxmlformats.org/officeDocument/2006/relationships/hyperlink" Target="https://jira3.cerner.com/browse/ASPREPDEV-28095" TargetMode="External"/><Relationship Id="rId41" Type="http://schemas.openxmlformats.org/officeDocument/2006/relationships/hyperlink" Target="https://jira3.cerner.com/browse/ASPREPDEV-28971" TargetMode="External"/><Relationship Id="rId62" Type="http://schemas.openxmlformats.org/officeDocument/2006/relationships/hyperlink" Target="https://jira3.cerner.com/browse/ASPREPDEV-29151" TargetMode="External"/><Relationship Id="rId83" Type="http://schemas.openxmlformats.org/officeDocument/2006/relationships/hyperlink" Target="https://jira3.cerner.com/browse/ASPREPDEV-29261" TargetMode="External"/><Relationship Id="rId88" Type="http://schemas.openxmlformats.org/officeDocument/2006/relationships/hyperlink" Target="https://jira3.cerner.com/browse/ASPREPDEV-29146" TargetMode="External"/><Relationship Id="rId111" Type="http://schemas.openxmlformats.org/officeDocument/2006/relationships/hyperlink" Target="https://jira3.cerner.com/browse/ASPREPDEV-29947" TargetMode="External"/><Relationship Id="rId132" Type="http://schemas.openxmlformats.org/officeDocument/2006/relationships/hyperlink" Target="https://jira3.cerner.com/browse/ASPREPDEV-30497" TargetMode="External"/><Relationship Id="rId153" Type="http://schemas.openxmlformats.org/officeDocument/2006/relationships/hyperlink" Target="https://jira3.cerner.com/browse/ASPREPDEV-30639" TargetMode="External"/><Relationship Id="rId174" Type="http://schemas.openxmlformats.org/officeDocument/2006/relationships/hyperlink" Target="https://jira3.cerner.com/browse/ASPREPDEV-30439" TargetMode="External"/><Relationship Id="rId179" Type="http://schemas.openxmlformats.org/officeDocument/2006/relationships/hyperlink" Target="https://jira3.cerner.com/browse/ASPREPDEV-30502" TargetMode="External"/><Relationship Id="rId195" Type="http://schemas.openxmlformats.org/officeDocument/2006/relationships/hyperlink" Target="https://jira3.cerner.com/browse/ASPREPDEV-31270" TargetMode="External"/><Relationship Id="rId209" Type="http://schemas.openxmlformats.org/officeDocument/2006/relationships/hyperlink" Target="https://jira3.cerner.com/browse/ASPREPDEV-31623" TargetMode="External"/><Relationship Id="rId190" Type="http://schemas.openxmlformats.org/officeDocument/2006/relationships/hyperlink" Target="https://jira3.cerner.com/browse/ASPREPDEV-31270" TargetMode="External"/><Relationship Id="rId204" Type="http://schemas.openxmlformats.org/officeDocument/2006/relationships/hyperlink" Target="https://jira3.cerner.com/browse/ASPREPDEV-31677" TargetMode="External"/><Relationship Id="rId15" Type="http://schemas.openxmlformats.org/officeDocument/2006/relationships/hyperlink" Target="https://jira3.cerner.com/browse/ASPREPDEV-27717" TargetMode="External"/><Relationship Id="rId36" Type="http://schemas.openxmlformats.org/officeDocument/2006/relationships/hyperlink" Target="https://jira3.cerner.com/browse/ASPREPDEV-28476" TargetMode="External"/><Relationship Id="rId57" Type="http://schemas.openxmlformats.org/officeDocument/2006/relationships/hyperlink" Target="https://jira3.cerner.com/browse/ASPREPDEV-28476" TargetMode="External"/><Relationship Id="rId106" Type="http://schemas.openxmlformats.org/officeDocument/2006/relationships/hyperlink" Target="https://jira3.cerner.com/browse/ASPREPDEV-29619" TargetMode="External"/><Relationship Id="rId127" Type="http://schemas.openxmlformats.org/officeDocument/2006/relationships/hyperlink" Target="https://jira3.cerner.com/browse/ASPREPDEV-30536" TargetMode="External"/><Relationship Id="rId10" Type="http://schemas.openxmlformats.org/officeDocument/2006/relationships/hyperlink" Target="https://jira3.cerner.com/browse/ASPREPDEV-26468" TargetMode="External"/><Relationship Id="rId31" Type="http://schemas.openxmlformats.org/officeDocument/2006/relationships/hyperlink" Target="https://jira3.cerner.com/browse/ASPREPDEV-28343" TargetMode="External"/><Relationship Id="rId52" Type="http://schemas.openxmlformats.org/officeDocument/2006/relationships/hyperlink" Target="https://jira3.cerner.com/browse/ASPREPDEV-29146" TargetMode="External"/><Relationship Id="rId73" Type="http://schemas.openxmlformats.org/officeDocument/2006/relationships/hyperlink" Target="https://jira3.cerner.com/browse/ASPREPDEV-29400" TargetMode="External"/><Relationship Id="rId78" Type="http://schemas.openxmlformats.org/officeDocument/2006/relationships/hyperlink" Target="https://jira3.cerner.com/browse/ASPREPDEV-28148" TargetMode="External"/><Relationship Id="rId94" Type="http://schemas.openxmlformats.org/officeDocument/2006/relationships/hyperlink" Target="https://jira3.cerner.com/browse/ASPREPDEV-29261" TargetMode="External"/><Relationship Id="rId99" Type="http://schemas.openxmlformats.org/officeDocument/2006/relationships/hyperlink" Target="https://jira3.cerner.com/browse/ASPREPDEV-29400" TargetMode="External"/><Relationship Id="rId101" Type="http://schemas.openxmlformats.org/officeDocument/2006/relationships/hyperlink" Target="https://jira3.cerner.com/browse/ASPREPDEV-29151" TargetMode="External"/><Relationship Id="rId122" Type="http://schemas.openxmlformats.org/officeDocument/2006/relationships/hyperlink" Target="https://jira3.cerner.com/browse/ASPREPDEV-30307" TargetMode="External"/><Relationship Id="rId143" Type="http://schemas.openxmlformats.org/officeDocument/2006/relationships/hyperlink" Target="https://jira3.cerner.com/browse/ASPREPDEV-30439" TargetMode="External"/><Relationship Id="rId148" Type="http://schemas.openxmlformats.org/officeDocument/2006/relationships/hyperlink" Target="https://jira3.cerner.com/browse/ASPREPDEV-30492" TargetMode="External"/><Relationship Id="rId164" Type="http://schemas.openxmlformats.org/officeDocument/2006/relationships/hyperlink" Target="https://jira3.cerner.com/browse/ASPREPDEV-30439" TargetMode="External"/><Relationship Id="rId169" Type="http://schemas.openxmlformats.org/officeDocument/2006/relationships/hyperlink" Target="https://jira3.cerner.com/browse/ASPREPDEV-30439" TargetMode="External"/><Relationship Id="rId185" Type="http://schemas.openxmlformats.org/officeDocument/2006/relationships/hyperlink" Target="https://jira3.cerner.com/browse/ASPREPDEV-30535" TargetMode="External"/><Relationship Id="rId4" Type="http://schemas.openxmlformats.org/officeDocument/2006/relationships/hyperlink" Target="https://jira3.cerner.com/browse/ASPREPDEV-27368" TargetMode="External"/><Relationship Id="rId9" Type="http://schemas.openxmlformats.org/officeDocument/2006/relationships/hyperlink" Target="https://jira3.cerner.com/browse/ASPREPDEV-27707" TargetMode="External"/><Relationship Id="rId180" Type="http://schemas.openxmlformats.org/officeDocument/2006/relationships/hyperlink" Target="https://jira3.cerner.com/browse/ASPREPDEV-30439" TargetMode="External"/><Relationship Id="rId210" Type="http://schemas.openxmlformats.org/officeDocument/2006/relationships/hyperlink" Target="https://jira3.cerner.com/browse/ASPREPDEV-31704" TargetMode="External"/><Relationship Id="rId215" Type="http://schemas.openxmlformats.org/officeDocument/2006/relationships/hyperlink" Target="https://jira3.cerner.com/browse/ASPREPDEV-31674" TargetMode="External"/><Relationship Id="rId26" Type="http://schemas.openxmlformats.org/officeDocument/2006/relationships/hyperlink" Target="https://jira3.cerner.com/browse/ASPREPDEV-28148" TargetMode="External"/><Relationship Id="rId47" Type="http://schemas.openxmlformats.org/officeDocument/2006/relationships/hyperlink" Target="https://jira3.cerner.com/browse/ASPREPDEV-28918" TargetMode="External"/><Relationship Id="rId68" Type="http://schemas.openxmlformats.org/officeDocument/2006/relationships/hyperlink" Target="https://jira3.cerner.com/browse/ASPREPDEV-27996" TargetMode="External"/><Relationship Id="rId89" Type="http://schemas.openxmlformats.org/officeDocument/2006/relationships/hyperlink" Target="https://jira3.cerner.com/browse/ASPREPDEV-29385" TargetMode="External"/><Relationship Id="rId112" Type="http://schemas.openxmlformats.org/officeDocument/2006/relationships/hyperlink" Target="https://jira3.cerner.com/browse/ASPREPDEV-29933" TargetMode="External"/><Relationship Id="rId133" Type="http://schemas.openxmlformats.org/officeDocument/2006/relationships/hyperlink" Target="https://jira3.cerner.com/browse/ASPREPDEV-30439" TargetMode="External"/><Relationship Id="rId154" Type="http://schemas.openxmlformats.org/officeDocument/2006/relationships/hyperlink" Target="https://jira3.cerner.com/browse/ASPREPDEV-30535" TargetMode="External"/><Relationship Id="rId175" Type="http://schemas.openxmlformats.org/officeDocument/2006/relationships/hyperlink" Target="https://jira3.cerner.com/browse/ASPREPDEV-30405" TargetMode="External"/><Relationship Id="rId196" Type="http://schemas.openxmlformats.org/officeDocument/2006/relationships/hyperlink" Target="https://jira3.cerner.com/browse/ASPREPDEV-31477" TargetMode="External"/><Relationship Id="rId200" Type="http://schemas.openxmlformats.org/officeDocument/2006/relationships/hyperlink" Target="https://jira3.cerner.com/browse/ASPREPDEV-31704" TargetMode="External"/><Relationship Id="rId16" Type="http://schemas.openxmlformats.org/officeDocument/2006/relationships/hyperlink" Target="https://jira3.cerner.com/browse/ASPREPDEV-27701" TargetMode="External"/><Relationship Id="rId37" Type="http://schemas.openxmlformats.org/officeDocument/2006/relationships/hyperlink" Target="https://jira3.cerner.com/browse/ASPREPDEV-28476" TargetMode="External"/><Relationship Id="rId58" Type="http://schemas.openxmlformats.org/officeDocument/2006/relationships/hyperlink" Target="https://jira3.cerner.com/browse/ASPREPDEV-28476" TargetMode="External"/><Relationship Id="rId79" Type="http://schemas.openxmlformats.org/officeDocument/2006/relationships/hyperlink" Target="https://jira3.cerner.com/browse/ASPREPDEV-29363" TargetMode="External"/><Relationship Id="rId102" Type="http://schemas.openxmlformats.org/officeDocument/2006/relationships/hyperlink" Target="https://jira3.cerner.com/browse/ASPREPDEV-29619" TargetMode="External"/><Relationship Id="rId123" Type="http://schemas.openxmlformats.org/officeDocument/2006/relationships/hyperlink" Target="https://jira3.cerner.com/browse/ASPREPDEV-30405" TargetMode="External"/><Relationship Id="rId144" Type="http://schemas.openxmlformats.org/officeDocument/2006/relationships/hyperlink" Target="https://jira3.cerner.com/browse/ASPREPDEV-30439" TargetMode="External"/><Relationship Id="rId90" Type="http://schemas.openxmlformats.org/officeDocument/2006/relationships/hyperlink" Target="https://jira3.cerner.com/browse/ASPREPDEV-29400" TargetMode="External"/><Relationship Id="rId165" Type="http://schemas.openxmlformats.org/officeDocument/2006/relationships/hyperlink" Target="https://jira3.cerner.com/browse/ASPREPDEV-30405" TargetMode="External"/><Relationship Id="rId186" Type="http://schemas.openxmlformats.org/officeDocument/2006/relationships/hyperlink" Target="https://jira3.cerner.com/browse/ASPREPDEV-31094" TargetMode="External"/><Relationship Id="rId211" Type="http://schemas.openxmlformats.org/officeDocument/2006/relationships/hyperlink" Target="https://jira3.cerner.com/browse/ASPREPDEV-31674" TargetMode="External"/><Relationship Id="rId27" Type="http://schemas.openxmlformats.org/officeDocument/2006/relationships/hyperlink" Target="https://jira3.cerner.com/browse/ASPREPDEV-28437" TargetMode="External"/><Relationship Id="rId48" Type="http://schemas.openxmlformats.org/officeDocument/2006/relationships/hyperlink" Target="https://jira3.cerner.com/browse/ASPREPDEV-28476" TargetMode="External"/><Relationship Id="rId69" Type="http://schemas.openxmlformats.org/officeDocument/2006/relationships/hyperlink" Target="https://jira3.cerner.com/browse/ASPREPDEV-26026" TargetMode="External"/><Relationship Id="rId113" Type="http://schemas.openxmlformats.org/officeDocument/2006/relationships/hyperlink" Target="https://jira3.cerner.com/browse/ASPREPDEV-29947" TargetMode="External"/><Relationship Id="rId134" Type="http://schemas.openxmlformats.org/officeDocument/2006/relationships/hyperlink" Target="https://jira3.cerner.com/browse/ASPREPDEV-30439" TargetMode="External"/><Relationship Id="rId80" Type="http://schemas.openxmlformats.org/officeDocument/2006/relationships/hyperlink" Target="https://jira3.cerner.com/browse/ASPREPDEV-29243" TargetMode="External"/><Relationship Id="rId155" Type="http://schemas.openxmlformats.org/officeDocument/2006/relationships/hyperlink" Target="https://jira3.cerner.com/browse/ASPREPDEV-30492" TargetMode="External"/><Relationship Id="rId176" Type="http://schemas.openxmlformats.org/officeDocument/2006/relationships/hyperlink" Target="https://jira3.cerner.com/browse/ASPREPDEV-30535" TargetMode="External"/><Relationship Id="rId197" Type="http://schemas.openxmlformats.org/officeDocument/2006/relationships/hyperlink" Target="https://jira3.cerner.com/browse/ASPREPDEV-31623" TargetMode="External"/><Relationship Id="rId201" Type="http://schemas.openxmlformats.org/officeDocument/2006/relationships/hyperlink" Target="https://jira3.cerner.com/browse/ASPREPDEV-31477" TargetMode="External"/><Relationship Id="rId17" Type="http://schemas.openxmlformats.org/officeDocument/2006/relationships/hyperlink" Target="https://jira3.cerner.com/browse/ASPREPDEV-28095" TargetMode="External"/><Relationship Id="rId38" Type="http://schemas.openxmlformats.org/officeDocument/2006/relationships/hyperlink" Target="https://jira3.cerner.com/browse/ASPREPDEV-28476" TargetMode="External"/><Relationship Id="rId59" Type="http://schemas.openxmlformats.org/officeDocument/2006/relationships/hyperlink" Target="https://jira3.cerner.com/browse/ASPREPDEV-29096" TargetMode="External"/><Relationship Id="rId103" Type="http://schemas.openxmlformats.org/officeDocument/2006/relationships/hyperlink" Target="https://jira3.cerner.com/browse/ASPREPDEV-29146" TargetMode="External"/><Relationship Id="rId124" Type="http://schemas.openxmlformats.org/officeDocument/2006/relationships/hyperlink" Target="https://jira3.cerner.com/browse/ASPREPDEV-30439" TargetMode="External"/><Relationship Id="rId70" Type="http://schemas.openxmlformats.org/officeDocument/2006/relationships/hyperlink" Target="https://jira3.cerner.com/browse/ASPREPDEV-28918" TargetMode="External"/><Relationship Id="rId91" Type="http://schemas.openxmlformats.org/officeDocument/2006/relationships/hyperlink" Target="https://jira3.cerner.com/browse/ASPREPDEV-28476" TargetMode="External"/><Relationship Id="rId145" Type="http://schemas.openxmlformats.org/officeDocument/2006/relationships/hyperlink" Target="https://jira3.cerner.com/browse/ASPREPDEV-30439" TargetMode="External"/><Relationship Id="rId166" Type="http://schemas.openxmlformats.org/officeDocument/2006/relationships/hyperlink" Target="https://jira3.cerner.com/browse/ASPREPDEV-30502" TargetMode="External"/><Relationship Id="rId187" Type="http://schemas.openxmlformats.org/officeDocument/2006/relationships/hyperlink" Target="https://jira3.cerner.com/browse/ASPREPDEV-30535" TargetMode="External"/><Relationship Id="rId1" Type="http://schemas.openxmlformats.org/officeDocument/2006/relationships/hyperlink" Target="https://jira3.cerner.com/browse/ASPREPDEV-27162" TargetMode="External"/><Relationship Id="rId212" Type="http://schemas.openxmlformats.org/officeDocument/2006/relationships/hyperlink" Target="https://jira3.cerner.com/browse/ASPREPDEV-31788" TargetMode="External"/><Relationship Id="rId28" Type="http://schemas.openxmlformats.org/officeDocument/2006/relationships/hyperlink" Target="https://jira3.cerner.com/browse/ASPREPDEV-28396" TargetMode="External"/><Relationship Id="rId49" Type="http://schemas.openxmlformats.org/officeDocument/2006/relationships/hyperlink" Target="https://jira3.cerner.com/browse/ASPREPDEV-27996" TargetMode="External"/><Relationship Id="rId114" Type="http://schemas.openxmlformats.org/officeDocument/2006/relationships/hyperlink" Target="https://jira3.cerner.com/browse/ASPREPDEV-30003" TargetMode="External"/><Relationship Id="rId60" Type="http://schemas.openxmlformats.org/officeDocument/2006/relationships/hyperlink" Target="https://jira3.cerner.com/browse/ASPREPDEV-29261" TargetMode="External"/><Relationship Id="rId81" Type="http://schemas.openxmlformats.org/officeDocument/2006/relationships/hyperlink" Target="https://jira3.cerner.com/browse/ASPREPDEV-28476" TargetMode="External"/><Relationship Id="rId135" Type="http://schemas.openxmlformats.org/officeDocument/2006/relationships/hyperlink" Target="https://jira3.cerner.com/browse/ASPREPDEV-30439" TargetMode="External"/><Relationship Id="rId156" Type="http://schemas.openxmlformats.org/officeDocument/2006/relationships/hyperlink" Target="https://jira3.cerner.com/browse/ASPREPDEV-30452" TargetMode="External"/><Relationship Id="rId177" Type="http://schemas.openxmlformats.org/officeDocument/2006/relationships/hyperlink" Target="https://jira3.cerner.com/browse/ASPREPDEV-30535" TargetMode="External"/><Relationship Id="rId198" Type="http://schemas.openxmlformats.org/officeDocument/2006/relationships/hyperlink" Target="https://jira3.cerner.com/browse/ASPREPDEV-31477" TargetMode="External"/><Relationship Id="rId202" Type="http://schemas.openxmlformats.org/officeDocument/2006/relationships/hyperlink" Target="https://jira3.cerner.com/browse/ASPREPDEV-31674" TargetMode="External"/><Relationship Id="rId18" Type="http://schemas.openxmlformats.org/officeDocument/2006/relationships/hyperlink" Target="https://jira3.cerner.com/browse/ASPREPDEV-28113" TargetMode="External"/><Relationship Id="rId39" Type="http://schemas.openxmlformats.org/officeDocument/2006/relationships/hyperlink" Target="https://jira3.cerner.com/browse/ASPREPDEV-28476" TargetMode="External"/><Relationship Id="rId50" Type="http://schemas.openxmlformats.org/officeDocument/2006/relationships/hyperlink" Target="https://jira3.cerner.com/browse/ASPREPDEV-29096" TargetMode="External"/><Relationship Id="rId104" Type="http://schemas.openxmlformats.org/officeDocument/2006/relationships/hyperlink" Target="https://jira3.cerner.com/browse/ASPREPDEV-29261" TargetMode="External"/><Relationship Id="rId125" Type="http://schemas.openxmlformats.org/officeDocument/2006/relationships/hyperlink" Target="https://jira3.cerner.com/browse/ASPREPDEV-30003" TargetMode="External"/><Relationship Id="rId146" Type="http://schemas.openxmlformats.org/officeDocument/2006/relationships/hyperlink" Target="https://jira3.cerner.com/browse/ASPREPDEV-30639" TargetMode="External"/><Relationship Id="rId167" Type="http://schemas.openxmlformats.org/officeDocument/2006/relationships/hyperlink" Target="https://jira3.cerner.com/browse/ASPREPDEV-30646" TargetMode="External"/><Relationship Id="rId188" Type="http://schemas.openxmlformats.org/officeDocument/2006/relationships/hyperlink" Target="https://jira3.cerner.com/browse/ASPREPDEV-30535" TargetMode="External"/><Relationship Id="rId71" Type="http://schemas.openxmlformats.org/officeDocument/2006/relationships/hyperlink" Target="https://jira3.cerner.com/browse/ASPREPDEV-29146" TargetMode="External"/><Relationship Id="rId92" Type="http://schemas.openxmlformats.org/officeDocument/2006/relationships/hyperlink" Target="https://jira3.cerner.com/browse/ASPREPDEV-29151" TargetMode="External"/><Relationship Id="rId213" Type="http://schemas.openxmlformats.org/officeDocument/2006/relationships/hyperlink" Target="https://jira3.cerner.com/browse/ASPREPDEV-31854" TargetMode="External"/><Relationship Id="rId2" Type="http://schemas.openxmlformats.org/officeDocument/2006/relationships/hyperlink" Target="https://jira3.cerner.com/browse/ASPREPDEV-27336" TargetMode="External"/><Relationship Id="rId29" Type="http://schemas.openxmlformats.org/officeDocument/2006/relationships/hyperlink" Target="https://jira3.cerner.com/browse/ASPREPDEV-28313" TargetMode="External"/><Relationship Id="rId40" Type="http://schemas.openxmlformats.org/officeDocument/2006/relationships/hyperlink" Target="https://jira3.cerner.com/browse/ASPREPDEV-29014" TargetMode="External"/><Relationship Id="rId115" Type="http://schemas.openxmlformats.org/officeDocument/2006/relationships/hyperlink" Target="https://jira3.cerner.com/browse/ASPREPDEV-30070" TargetMode="External"/><Relationship Id="rId136" Type="http://schemas.openxmlformats.org/officeDocument/2006/relationships/hyperlink" Target="https://jira3.cerner.com/browse/ASPREPDEV-30439" TargetMode="External"/><Relationship Id="rId157" Type="http://schemas.openxmlformats.org/officeDocument/2006/relationships/hyperlink" Target="https://jira3.cerner.com/browse/ASPREPDEV-30439" TargetMode="External"/><Relationship Id="rId178" Type="http://schemas.openxmlformats.org/officeDocument/2006/relationships/hyperlink" Target="https://jira3.cerner.com/browse/ASPREPDEV-30405" TargetMode="External"/><Relationship Id="rId61" Type="http://schemas.openxmlformats.org/officeDocument/2006/relationships/hyperlink" Target="https://jira3.cerner.com/browse/ASPREPDEV-29243" TargetMode="External"/><Relationship Id="rId82" Type="http://schemas.openxmlformats.org/officeDocument/2006/relationships/hyperlink" Target="https://jira3.cerner.com/browse/ASPREPDEV-29151" TargetMode="External"/><Relationship Id="rId199" Type="http://schemas.openxmlformats.org/officeDocument/2006/relationships/hyperlink" Target="https://jira3.cerner.com/browse/ASPREPDEV-31623" TargetMode="External"/><Relationship Id="rId203" Type="http://schemas.openxmlformats.org/officeDocument/2006/relationships/hyperlink" Target="https://jira3.cerner.com/browse/ASPREPDEV-31623" TargetMode="External"/><Relationship Id="rId19" Type="http://schemas.openxmlformats.org/officeDocument/2006/relationships/hyperlink" Target="https://jira3.cerner.com/browse/ASPREPDEV-28095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jira3.cerner.com/browse/ASPREPDEV-22027" TargetMode="External"/><Relationship Id="rId18" Type="http://schemas.openxmlformats.org/officeDocument/2006/relationships/hyperlink" Target="https://jira3.cerner.com/browse/ASPREPDEV-23003" TargetMode="External"/><Relationship Id="rId26" Type="http://schemas.openxmlformats.org/officeDocument/2006/relationships/hyperlink" Target="https://jira3.cerner.com/browse/ASPREPDEV-23707" TargetMode="External"/><Relationship Id="rId39" Type="http://schemas.openxmlformats.org/officeDocument/2006/relationships/hyperlink" Target="https://jira3.cerner.com/browse/ASPREPDEV-24770" TargetMode="External"/><Relationship Id="rId21" Type="http://schemas.openxmlformats.org/officeDocument/2006/relationships/hyperlink" Target="https://jira3.cerner.com/browse/ASPREPDEV-23188" TargetMode="External"/><Relationship Id="rId34" Type="http://schemas.openxmlformats.org/officeDocument/2006/relationships/hyperlink" Target="https://jira3.cerner.com/browse/ASPREPDEV-24693" TargetMode="External"/><Relationship Id="rId42" Type="http://schemas.openxmlformats.org/officeDocument/2006/relationships/hyperlink" Target="https://jira3.cerner.com/browse/ASPREPDEV-25509" TargetMode="External"/><Relationship Id="rId47" Type="http://schemas.openxmlformats.org/officeDocument/2006/relationships/hyperlink" Target="https://jira3.cerner.com/browse/ASPREPDEV-2960" TargetMode="External"/><Relationship Id="rId50" Type="http://schemas.openxmlformats.org/officeDocument/2006/relationships/hyperlink" Target="https://jira3.cerner.com/browse/ASPREPDEV-26274" TargetMode="External"/><Relationship Id="rId55" Type="http://schemas.openxmlformats.org/officeDocument/2006/relationships/hyperlink" Target="https://jira3.cerner.com/browse/ASPREPDEV-26336" TargetMode="External"/><Relationship Id="rId63" Type="http://schemas.openxmlformats.org/officeDocument/2006/relationships/comments" Target="../comments1.xml"/><Relationship Id="rId7" Type="http://schemas.openxmlformats.org/officeDocument/2006/relationships/hyperlink" Target="https://jira3.cerner.com/browse/ASPREPDEV-21973" TargetMode="External"/><Relationship Id="rId2" Type="http://schemas.openxmlformats.org/officeDocument/2006/relationships/hyperlink" Target="https://jira3.cerner.com/browse/ASPREPDEV-21510" TargetMode="External"/><Relationship Id="rId16" Type="http://schemas.openxmlformats.org/officeDocument/2006/relationships/hyperlink" Target="https://jira3.cerner.com/browse/ASPREPDEV-22577" TargetMode="External"/><Relationship Id="rId29" Type="http://schemas.openxmlformats.org/officeDocument/2006/relationships/hyperlink" Target="https://jira3.cerner.com/browse/ASPREPDEV-24047" TargetMode="External"/><Relationship Id="rId11" Type="http://schemas.openxmlformats.org/officeDocument/2006/relationships/hyperlink" Target="https://jira3.cerner.com/browse/ASPREPDEV-22027" TargetMode="External"/><Relationship Id="rId24" Type="http://schemas.openxmlformats.org/officeDocument/2006/relationships/hyperlink" Target="https://jira3.cerner.com/browse/ASPREPDEV-22577" TargetMode="External"/><Relationship Id="rId32" Type="http://schemas.openxmlformats.org/officeDocument/2006/relationships/hyperlink" Target="https://jira3.cerner.com/browse/ASPREPDEV-24199" TargetMode="External"/><Relationship Id="rId37" Type="http://schemas.openxmlformats.org/officeDocument/2006/relationships/hyperlink" Target="https://jira3.cerner.com/browse/ASPREPDEV-24774" TargetMode="External"/><Relationship Id="rId40" Type="http://schemas.openxmlformats.org/officeDocument/2006/relationships/hyperlink" Target="https://jira3.cerner.com/browse/ASPREPDEV-25185" TargetMode="External"/><Relationship Id="rId45" Type="http://schemas.openxmlformats.org/officeDocument/2006/relationships/hyperlink" Target="https://jira3.cerner.com/browse/ASPREPDEV-25896" TargetMode="External"/><Relationship Id="rId53" Type="http://schemas.openxmlformats.org/officeDocument/2006/relationships/hyperlink" Target="https://jira3.cerner.com/browse/ASPREPDEV-26299" TargetMode="External"/><Relationship Id="rId58" Type="http://schemas.openxmlformats.org/officeDocument/2006/relationships/hyperlink" Target="https://jira3.cerner.com/browse/ASPREPDEV-26374" TargetMode="External"/><Relationship Id="rId5" Type="http://schemas.openxmlformats.org/officeDocument/2006/relationships/hyperlink" Target="https://jira3.cerner.com/browse/ASPREPDEV-21527" TargetMode="External"/><Relationship Id="rId61" Type="http://schemas.openxmlformats.org/officeDocument/2006/relationships/hyperlink" Target="https://jira3.cerner.com/browse/ASPREPDEV-26982" TargetMode="External"/><Relationship Id="rId19" Type="http://schemas.openxmlformats.org/officeDocument/2006/relationships/hyperlink" Target="https://jira3.cerner.com/browse/ASPREPDEV-23021" TargetMode="External"/><Relationship Id="rId14" Type="http://schemas.openxmlformats.org/officeDocument/2006/relationships/hyperlink" Target="https://jira3.cerner.com/browse/ASPREPDEV-22271" TargetMode="External"/><Relationship Id="rId22" Type="http://schemas.openxmlformats.org/officeDocument/2006/relationships/hyperlink" Target="https://jira3.cerner.com/browse/ASPREPDEV-23188" TargetMode="External"/><Relationship Id="rId27" Type="http://schemas.openxmlformats.org/officeDocument/2006/relationships/hyperlink" Target="https://jira3.cerner.com/browse/ASPREPDEV-23706" TargetMode="External"/><Relationship Id="rId30" Type="http://schemas.openxmlformats.org/officeDocument/2006/relationships/hyperlink" Target="https://jira3.cerner.com/browse/ASPREPDEV-24045" TargetMode="External"/><Relationship Id="rId35" Type="http://schemas.openxmlformats.org/officeDocument/2006/relationships/hyperlink" Target="https://jira3.cerner.com/browse/ASPREPDEV-24751" TargetMode="External"/><Relationship Id="rId43" Type="http://schemas.openxmlformats.org/officeDocument/2006/relationships/hyperlink" Target="https://jira3.cerner.com/browse/ASPREPDEV-25504" TargetMode="External"/><Relationship Id="rId48" Type="http://schemas.openxmlformats.org/officeDocument/2006/relationships/hyperlink" Target="https://jira3.cerner.com/browse/ASPREPDEV-26026" TargetMode="External"/><Relationship Id="rId56" Type="http://schemas.openxmlformats.org/officeDocument/2006/relationships/hyperlink" Target="https://jira3.cerner.com/browse/ASPREPDEV-26468" TargetMode="External"/><Relationship Id="rId64" Type="http://schemas.microsoft.com/office/2017/10/relationships/threadedComment" Target="../threadedComments/threadedComment1.xml"/><Relationship Id="rId8" Type="http://schemas.openxmlformats.org/officeDocument/2006/relationships/hyperlink" Target="https://jira3.cerner.com/browse/ASPREPDEV-22027" TargetMode="External"/><Relationship Id="rId51" Type="http://schemas.openxmlformats.org/officeDocument/2006/relationships/hyperlink" Target="https://jira3.cerner.com/browse/ASPREPDEV-26172" TargetMode="External"/><Relationship Id="rId3" Type="http://schemas.openxmlformats.org/officeDocument/2006/relationships/hyperlink" Target="https://jira3.cerner.com/browse/ASPREPDEV-21509" TargetMode="External"/><Relationship Id="rId12" Type="http://schemas.openxmlformats.org/officeDocument/2006/relationships/hyperlink" Target="https://jira3.cerner.com/browse/ASPREPDEV-22027" TargetMode="External"/><Relationship Id="rId17" Type="http://schemas.openxmlformats.org/officeDocument/2006/relationships/hyperlink" Target="https://jira3.cerner.com/browse/ASPREPDEV-22982" TargetMode="External"/><Relationship Id="rId25" Type="http://schemas.openxmlformats.org/officeDocument/2006/relationships/hyperlink" Target="https://jira3.cerner.com/browse/ASPREPDEV-23526" TargetMode="External"/><Relationship Id="rId33" Type="http://schemas.openxmlformats.org/officeDocument/2006/relationships/hyperlink" Target="https://jira3.cerner.com/browse/ASPREPDEV-24321" TargetMode="External"/><Relationship Id="rId38" Type="http://schemas.openxmlformats.org/officeDocument/2006/relationships/hyperlink" Target="https://jira3.cerner.com/browse/ASPREPDEV-24780" TargetMode="External"/><Relationship Id="rId46" Type="http://schemas.openxmlformats.org/officeDocument/2006/relationships/hyperlink" Target="https://jira3.cerner.com/browse/ASPREPDEV-25933" TargetMode="External"/><Relationship Id="rId59" Type="http://schemas.openxmlformats.org/officeDocument/2006/relationships/hyperlink" Target="https://jira3.cerner.com/browse/ASPREPDEV-26665" TargetMode="External"/><Relationship Id="rId20" Type="http://schemas.openxmlformats.org/officeDocument/2006/relationships/hyperlink" Target="https://jira3.cerner.com/browse/ASPREPDEV-23177" TargetMode="External"/><Relationship Id="rId41" Type="http://schemas.openxmlformats.org/officeDocument/2006/relationships/hyperlink" Target="https://jira3.cerner.com/browse/ASPREPDEV-25244" TargetMode="External"/><Relationship Id="rId54" Type="http://schemas.openxmlformats.org/officeDocument/2006/relationships/hyperlink" Target="https://jira3.cerner.com/browse/ASPREPDEV-26299" TargetMode="External"/><Relationship Id="rId62" Type="http://schemas.openxmlformats.org/officeDocument/2006/relationships/vmlDrawing" Target="../drawings/vmlDrawing1.vml"/><Relationship Id="rId1" Type="http://schemas.openxmlformats.org/officeDocument/2006/relationships/hyperlink" Target="https://jira3.cerner.com/browse/ASPREPDEV-21171" TargetMode="External"/><Relationship Id="rId6" Type="http://schemas.openxmlformats.org/officeDocument/2006/relationships/hyperlink" Target="https://jira3.cerner.com/browse/ASPREPDEV-21831" TargetMode="External"/><Relationship Id="rId15" Type="http://schemas.openxmlformats.org/officeDocument/2006/relationships/hyperlink" Target="https://jira3.cerner.com/browse/ASPREPDEV-22577" TargetMode="External"/><Relationship Id="rId23" Type="http://schemas.openxmlformats.org/officeDocument/2006/relationships/hyperlink" Target="https://jira3.cerner.com/browse/ASPREPDEV-23363" TargetMode="External"/><Relationship Id="rId28" Type="http://schemas.openxmlformats.org/officeDocument/2006/relationships/hyperlink" Target="https://jira3.cerner.com/browse/ASPREPDEV-23779" TargetMode="External"/><Relationship Id="rId36" Type="http://schemas.openxmlformats.org/officeDocument/2006/relationships/hyperlink" Target="https://jira3.cerner.com/browse/ASPREPDEV-24742" TargetMode="External"/><Relationship Id="rId49" Type="http://schemas.openxmlformats.org/officeDocument/2006/relationships/hyperlink" Target="http://https/jira3.cerner.com/browse/ASPREPDEV-25459" TargetMode="External"/><Relationship Id="rId57" Type="http://schemas.openxmlformats.org/officeDocument/2006/relationships/hyperlink" Target="https://jira3.cerner.com/browse/ASPREPDEV-26714" TargetMode="External"/><Relationship Id="rId10" Type="http://schemas.openxmlformats.org/officeDocument/2006/relationships/hyperlink" Target="https://jira3.cerner.com/browse/ASPREPDEV-22132" TargetMode="External"/><Relationship Id="rId31" Type="http://schemas.openxmlformats.org/officeDocument/2006/relationships/hyperlink" Target="https://jira3.cerner.com/browse/ASPREPDEV-24230" TargetMode="External"/><Relationship Id="rId44" Type="http://schemas.openxmlformats.org/officeDocument/2006/relationships/hyperlink" Target="https://jira3.cerner.com/browse/ASPREPDEV-25789" TargetMode="External"/><Relationship Id="rId52" Type="http://schemas.openxmlformats.org/officeDocument/2006/relationships/hyperlink" Target="https://jira3.cerner.com/browse/ASPREPDEV-25933" TargetMode="External"/><Relationship Id="rId60" Type="http://schemas.openxmlformats.org/officeDocument/2006/relationships/hyperlink" Target="https://jira3.cerner.com/browse/ASPREPDEV-26943" TargetMode="External"/><Relationship Id="rId4" Type="http://schemas.openxmlformats.org/officeDocument/2006/relationships/hyperlink" Target="https://jira3.cerner.com/browse/ASPREPDEV-21540" TargetMode="External"/><Relationship Id="rId9" Type="http://schemas.openxmlformats.org/officeDocument/2006/relationships/hyperlink" Target="https://jira3.cerner.com/browse/ASPREPDEV-21898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jira3.cerner.com/browse/ASPREPDEV-20073" TargetMode="External"/><Relationship Id="rId21" Type="http://schemas.openxmlformats.org/officeDocument/2006/relationships/hyperlink" Target="https://jira3.cerner.com/browse/ASPREPDEV-17088" TargetMode="External"/><Relationship Id="rId42" Type="http://schemas.openxmlformats.org/officeDocument/2006/relationships/hyperlink" Target="ASPREPDEV-17299" TargetMode="External"/><Relationship Id="rId63" Type="http://schemas.openxmlformats.org/officeDocument/2006/relationships/hyperlink" Target="https://jira3.cerner.com/browse/ASPREPDEV-18294" TargetMode="External"/><Relationship Id="rId84" Type="http://schemas.openxmlformats.org/officeDocument/2006/relationships/hyperlink" Target="https://jira3.cerner.com/browse/ASPREPDEV-19221" TargetMode="External"/><Relationship Id="rId138" Type="http://schemas.openxmlformats.org/officeDocument/2006/relationships/hyperlink" Target="https://jira3.cerner.com/browse/ASPREPDEV-20744" TargetMode="External"/><Relationship Id="rId107" Type="http://schemas.openxmlformats.org/officeDocument/2006/relationships/hyperlink" Target="https://jira3.cerner.com/browse/ASPREPDEV-19997" TargetMode="External"/><Relationship Id="rId11" Type="http://schemas.openxmlformats.org/officeDocument/2006/relationships/hyperlink" Target="https://jira3.cerner.com/browse/ASPREPDEV-16215" TargetMode="External"/><Relationship Id="rId32" Type="http://schemas.openxmlformats.org/officeDocument/2006/relationships/hyperlink" Target="https://jira3.cerner.com/browse/ASPREPDEV-16941" TargetMode="External"/><Relationship Id="rId37" Type="http://schemas.openxmlformats.org/officeDocument/2006/relationships/hyperlink" Target="https://jira3.cerner.com/browse/ASPREPDEV-17608" TargetMode="External"/><Relationship Id="rId53" Type="http://schemas.openxmlformats.org/officeDocument/2006/relationships/hyperlink" Target="https://jira3.cerner.com/browse/ASPREPDEV-18083" TargetMode="External"/><Relationship Id="rId58" Type="http://schemas.openxmlformats.org/officeDocument/2006/relationships/hyperlink" Target="https://jira3.cerner.com/browse/ASPREPDEV-18188" TargetMode="External"/><Relationship Id="rId74" Type="http://schemas.openxmlformats.org/officeDocument/2006/relationships/hyperlink" Target="https://jira3.cerner.com/browse/ASPREPDEV-18828" TargetMode="External"/><Relationship Id="rId79" Type="http://schemas.openxmlformats.org/officeDocument/2006/relationships/hyperlink" Target="ASPREPDEV-19219" TargetMode="External"/><Relationship Id="rId102" Type="http://schemas.openxmlformats.org/officeDocument/2006/relationships/hyperlink" Target="https://jira3.cerner.com/browse/ASPREPDEV-19987" TargetMode="External"/><Relationship Id="rId123" Type="http://schemas.openxmlformats.org/officeDocument/2006/relationships/hyperlink" Target="https://jira3.cerner.com/browse/ASPREPDEV-20228" TargetMode="External"/><Relationship Id="rId128" Type="http://schemas.openxmlformats.org/officeDocument/2006/relationships/hyperlink" Target="https://jira3.cerner.com/browse/ASPREPDEV-19987" TargetMode="External"/><Relationship Id="rId5" Type="http://schemas.openxmlformats.org/officeDocument/2006/relationships/hyperlink" Target="https://jira3.cerner.com/browse/ASPREPDEV-16184" TargetMode="External"/><Relationship Id="rId90" Type="http://schemas.openxmlformats.org/officeDocument/2006/relationships/hyperlink" Target="https://jira3.cerner.com/browse/ASPREPDEV-19357" TargetMode="External"/><Relationship Id="rId95" Type="http://schemas.openxmlformats.org/officeDocument/2006/relationships/hyperlink" Target="https://jira3.cerner.com/browse/ASPREPDEV-19739" TargetMode="External"/><Relationship Id="rId22" Type="http://schemas.openxmlformats.org/officeDocument/2006/relationships/hyperlink" Target="https://jira3.cerner.com/browse/ASPREPDEV-17217" TargetMode="External"/><Relationship Id="rId27" Type="http://schemas.openxmlformats.org/officeDocument/2006/relationships/hyperlink" Target="https://jira3.cerner.com/browse/ASPREPDEV-17344" TargetMode="External"/><Relationship Id="rId43" Type="http://schemas.openxmlformats.org/officeDocument/2006/relationships/hyperlink" Target="https://jira3.cerner.com/browse/ASPREPDEV-17885" TargetMode="External"/><Relationship Id="rId48" Type="http://schemas.openxmlformats.org/officeDocument/2006/relationships/hyperlink" Target="https://jira3.cerner.com/browse/ASPREPDEV-17787" TargetMode="External"/><Relationship Id="rId64" Type="http://schemas.openxmlformats.org/officeDocument/2006/relationships/hyperlink" Target="https://jira3.cerner.com/browse/ASPREPDEV-18293" TargetMode="External"/><Relationship Id="rId69" Type="http://schemas.openxmlformats.org/officeDocument/2006/relationships/hyperlink" Target="https://jira3.cerner.com/browse/ASPREPDEV-18692" TargetMode="External"/><Relationship Id="rId113" Type="http://schemas.openxmlformats.org/officeDocument/2006/relationships/hyperlink" Target="https://jira3.cerner.com/browse/ASPREPDEV-18980" TargetMode="External"/><Relationship Id="rId118" Type="http://schemas.openxmlformats.org/officeDocument/2006/relationships/hyperlink" Target="https://jira3.cerner.com/browse/ASPREPDEV-20127" TargetMode="External"/><Relationship Id="rId134" Type="http://schemas.openxmlformats.org/officeDocument/2006/relationships/hyperlink" Target="https://jira3.cerner.com/browse/ASPREPDEV-20303" TargetMode="External"/><Relationship Id="rId139" Type="http://schemas.openxmlformats.org/officeDocument/2006/relationships/hyperlink" Target="https://jira3.cerner.com/browse/ASPREPDEV-20965" TargetMode="External"/><Relationship Id="rId80" Type="http://schemas.openxmlformats.org/officeDocument/2006/relationships/hyperlink" Target="ASPREPDEV-19221" TargetMode="External"/><Relationship Id="rId85" Type="http://schemas.openxmlformats.org/officeDocument/2006/relationships/hyperlink" Target="https://jira3.cerner.com/browse/ASPREPDEV-19337" TargetMode="External"/><Relationship Id="rId12" Type="http://schemas.openxmlformats.org/officeDocument/2006/relationships/hyperlink" Target="https://jira3.cerner.com/browse/ASPREPDEV-16636" TargetMode="External"/><Relationship Id="rId17" Type="http://schemas.openxmlformats.org/officeDocument/2006/relationships/hyperlink" Target="https://jira3.cerner.com/browse/ASPREPDEV-16877" TargetMode="External"/><Relationship Id="rId33" Type="http://schemas.openxmlformats.org/officeDocument/2006/relationships/hyperlink" Target="https://jira3.cerner.com/browse/ASPREPDEV-16004" TargetMode="External"/><Relationship Id="rId38" Type="http://schemas.openxmlformats.org/officeDocument/2006/relationships/hyperlink" Target="https://jira3.cerner.com/browse/ASPREPDEV-17615" TargetMode="External"/><Relationship Id="rId59" Type="http://schemas.openxmlformats.org/officeDocument/2006/relationships/hyperlink" Target="https://jira3.cerner.com/browse/ASPREPDEV-18188" TargetMode="External"/><Relationship Id="rId103" Type="http://schemas.openxmlformats.org/officeDocument/2006/relationships/hyperlink" Target="https://jira3.cerner.com/browse/ASPREPDEV-20021" TargetMode="External"/><Relationship Id="rId108" Type="http://schemas.openxmlformats.org/officeDocument/2006/relationships/hyperlink" Target="https://jira3.cerner.com/browse/ASPREPDEV-20019" TargetMode="External"/><Relationship Id="rId124" Type="http://schemas.openxmlformats.org/officeDocument/2006/relationships/hyperlink" Target="https://jira3.cerner.com/browse/ASPREPDEV-20286" TargetMode="External"/><Relationship Id="rId129" Type="http://schemas.openxmlformats.org/officeDocument/2006/relationships/hyperlink" Target="https://jira3.cerner.com/browse/ASPREPDEV-19987" TargetMode="External"/><Relationship Id="rId54" Type="http://schemas.openxmlformats.org/officeDocument/2006/relationships/hyperlink" Target="https://jira3.cerner.com/browse/ASPREPDEV-18112" TargetMode="External"/><Relationship Id="rId70" Type="http://schemas.openxmlformats.org/officeDocument/2006/relationships/hyperlink" Target="https://jira3.cerner.com/browse/ASPREPDEV-18625" TargetMode="External"/><Relationship Id="rId75" Type="http://schemas.openxmlformats.org/officeDocument/2006/relationships/hyperlink" Target="https://jira3.cerner.com/browse/ASPREPDEV-18875" TargetMode="External"/><Relationship Id="rId91" Type="http://schemas.openxmlformats.org/officeDocument/2006/relationships/hyperlink" Target="https://jira3.cerner.com/browse/ASPREPDEV-19337" TargetMode="External"/><Relationship Id="rId96" Type="http://schemas.openxmlformats.org/officeDocument/2006/relationships/hyperlink" Target="https://jira3.cerner.com/browse/ASPREPDEV-19455" TargetMode="External"/><Relationship Id="rId140" Type="http://schemas.openxmlformats.org/officeDocument/2006/relationships/hyperlink" Target="https://jira3.cerner.com/browse/ASPREPDEV-21027" TargetMode="External"/><Relationship Id="rId1" Type="http://schemas.openxmlformats.org/officeDocument/2006/relationships/hyperlink" Target="https://jira3.cerner.com/browse/ASPREPDEV-15980" TargetMode="External"/><Relationship Id="rId6" Type="http://schemas.openxmlformats.org/officeDocument/2006/relationships/hyperlink" Target="https://jira3.cerner.com/browse/ASPREPDEV-16193" TargetMode="External"/><Relationship Id="rId23" Type="http://schemas.openxmlformats.org/officeDocument/2006/relationships/hyperlink" Target="https://jira3.cerner.com/browse/ASPREPDEV-17282" TargetMode="External"/><Relationship Id="rId28" Type="http://schemas.openxmlformats.org/officeDocument/2006/relationships/hyperlink" Target="https://jira3.cerner.com/browse/ASPREPDEV-17299" TargetMode="External"/><Relationship Id="rId49" Type="http://schemas.openxmlformats.org/officeDocument/2006/relationships/hyperlink" Target="https://jira3.cerner.com/browse/ASPREPDEV-17820" TargetMode="External"/><Relationship Id="rId114" Type="http://schemas.openxmlformats.org/officeDocument/2006/relationships/hyperlink" Target="https://jira3.cerner.com/browse/ASPREPDEV-18980" TargetMode="External"/><Relationship Id="rId119" Type="http://schemas.openxmlformats.org/officeDocument/2006/relationships/hyperlink" Target="https://jira3.cerner.com/browse/ASPREPDEV-20129" TargetMode="External"/><Relationship Id="rId44" Type="http://schemas.openxmlformats.org/officeDocument/2006/relationships/hyperlink" Target="https://jira3.cerner.com/browse/ASPREPDEV-17890" TargetMode="External"/><Relationship Id="rId60" Type="http://schemas.openxmlformats.org/officeDocument/2006/relationships/hyperlink" Target="https://jira3.cerner.com/browse/ASPREPDEV-17088" TargetMode="External"/><Relationship Id="rId65" Type="http://schemas.openxmlformats.org/officeDocument/2006/relationships/hyperlink" Target="https://jira3.cerner.com/browse/ASPREPDEV-18488" TargetMode="External"/><Relationship Id="rId81" Type="http://schemas.openxmlformats.org/officeDocument/2006/relationships/hyperlink" Target="ASPREPDEV-19213" TargetMode="External"/><Relationship Id="rId86" Type="http://schemas.openxmlformats.org/officeDocument/2006/relationships/hyperlink" Target="https://jira3.cerner.com/browse/ASPREPDEV-19219" TargetMode="External"/><Relationship Id="rId130" Type="http://schemas.openxmlformats.org/officeDocument/2006/relationships/hyperlink" Target="https://jira3.cerner.com/browse/ASPREPDEV-20313" TargetMode="External"/><Relationship Id="rId135" Type="http://schemas.openxmlformats.org/officeDocument/2006/relationships/hyperlink" Target="https://jira3.cerner.com/browse/ASPREPDEV-20745" TargetMode="External"/><Relationship Id="rId13" Type="http://schemas.openxmlformats.org/officeDocument/2006/relationships/hyperlink" Target="https://jira3.cerner.com/browse/ASPREPDEV-16694" TargetMode="External"/><Relationship Id="rId18" Type="http://schemas.openxmlformats.org/officeDocument/2006/relationships/hyperlink" Target="https://jira3.cerner.com/browse/ASPREPDEV-16867" TargetMode="External"/><Relationship Id="rId39" Type="http://schemas.openxmlformats.org/officeDocument/2006/relationships/hyperlink" Target="https://jira3.cerner.com/browse/ASPREPDEV-17618" TargetMode="External"/><Relationship Id="rId109" Type="http://schemas.openxmlformats.org/officeDocument/2006/relationships/hyperlink" Target="https://jira3.cerner.com/browse/ASPREPDEV-19808" TargetMode="External"/><Relationship Id="rId34" Type="http://schemas.openxmlformats.org/officeDocument/2006/relationships/hyperlink" Target="https://jira3.cerner.com/browse/ASPREPDEV-17606" TargetMode="External"/><Relationship Id="rId50" Type="http://schemas.openxmlformats.org/officeDocument/2006/relationships/hyperlink" Target="https://jira3.cerner.com/browse/ASPREPDEV-17978" TargetMode="External"/><Relationship Id="rId55" Type="http://schemas.openxmlformats.org/officeDocument/2006/relationships/hyperlink" Target="https://jira3.cerner.com/browse/ASPREPDEV-18160" TargetMode="External"/><Relationship Id="rId76" Type="http://schemas.openxmlformats.org/officeDocument/2006/relationships/hyperlink" Target="https://jira3.cerner.com/browse/ASPREPDEV-18980" TargetMode="External"/><Relationship Id="rId97" Type="http://schemas.openxmlformats.org/officeDocument/2006/relationships/hyperlink" Target="https://jira3.cerner.com/browse/ASPREPDEV-19702" TargetMode="External"/><Relationship Id="rId104" Type="http://schemas.openxmlformats.org/officeDocument/2006/relationships/hyperlink" Target="https://jira3.cerner.com/browse/ASPREPDEV-20027" TargetMode="External"/><Relationship Id="rId120" Type="http://schemas.openxmlformats.org/officeDocument/2006/relationships/hyperlink" Target="https://jira3.cerner.com/browse/ASPREPDEV-20237" TargetMode="External"/><Relationship Id="rId125" Type="http://schemas.openxmlformats.org/officeDocument/2006/relationships/hyperlink" Target="https://jira3.cerner.com/browse/ASPREPDEV-19997" TargetMode="External"/><Relationship Id="rId141" Type="http://schemas.openxmlformats.org/officeDocument/2006/relationships/hyperlink" Target="https://jira3.cerner.com/browse/ASPREPDEV-19987" TargetMode="External"/><Relationship Id="rId7" Type="http://schemas.openxmlformats.org/officeDocument/2006/relationships/hyperlink" Target="https://jira3.cerner.com/browse/ASPREPDEV-16445" TargetMode="External"/><Relationship Id="rId71" Type="http://schemas.openxmlformats.org/officeDocument/2006/relationships/hyperlink" Target="https://jira3.cerner.com/browse/ASPREPDEV-18641" TargetMode="External"/><Relationship Id="rId92" Type="http://schemas.openxmlformats.org/officeDocument/2006/relationships/hyperlink" Target="https://jira3.cerner.com/browse/ASPREPDEV-19455" TargetMode="External"/><Relationship Id="rId2" Type="http://schemas.openxmlformats.org/officeDocument/2006/relationships/hyperlink" Target="https://jira3.cerner.com/browse/ASPREPDEV-16104" TargetMode="External"/><Relationship Id="rId29" Type="http://schemas.openxmlformats.org/officeDocument/2006/relationships/hyperlink" Target="https://jira3.cerner.com/browse/ASPREPDEV-17368" TargetMode="External"/><Relationship Id="rId24" Type="http://schemas.openxmlformats.org/officeDocument/2006/relationships/hyperlink" Target="https://jira3.cerner.com/browse/ASPREPDEV-17299" TargetMode="External"/><Relationship Id="rId40" Type="http://schemas.openxmlformats.org/officeDocument/2006/relationships/hyperlink" Target="https://jira3.cerner.com/browse/ASPREPDEV-17703" TargetMode="External"/><Relationship Id="rId45" Type="http://schemas.openxmlformats.org/officeDocument/2006/relationships/hyperlink" Target="https://jira3.cerner.com/browse/ASPREPDEV-17608" TargetMode="External"/><Relationship Id="rId66" Type="http://schemas.openxmlformats.org/officeDocument/2006/relationships/hyperlink" Target="https://jira3.cerner.com/browse/ASPREPDEV-18508" TargetMode="External"/><Relationship Id="rId87" Type="http://schemas.openxmlformats.org/officeDocument/2006/relationships/hyperlink" Target="https://jira3.cerner.com/browse/ASPREPDEV-19213" TargetMode="External"/><Relationship Id="rId110" Type="http://schemas.openxmlformats.org/officeDocument/2006/relationships/hyperlink" Target="https://jira3.cerner.com/browse/ASPREPDEV-19997" TargetMode="External"/><Relationship Id="rId115" Type="http://schemas.openxmlformats.org/officeDocument/2006/relationships/hyperlink" Target="https://jira3.cerner.com/browse/ASPREPDEV-20126" TargetMode="External"/><Relationship Id="rId131" Type="http://schemas.openxmlformats.org/officeDocument/2006/relationships/hyperlink" Target="https://jira3.cerner.com/browse/ASPREPDEV-20228" TargetMode="External"/><Relationship Id="rId136" Type="http://schemas.openxmlformats.org/officeDocument/2006/relationships/hyperlink" Target="https://jira3.cerner.com/browse/ASPREPDEV-20751" TargetMode="External"/><Relationship Id="rId61" Type="http://schemas.openxmlformats.org/officeDocument/2006/relationships/hyperlink" Target="https://jira3.cerner.com/browse/ASPREPDEV-18112" TargetMode="External"/><Relationship Id="rId82" Type="http://schemas.openxmlformats.org/officeDocument/2006/relationships/hyperlink" Target="https://jira3.cerner.com/browse/ASPREPDEV-18723" TargetMode="External"/><Relationship Id="rId19" Type="http://schemas.openxmlformats.org/officeDocument/2006/relationships/hyperlink" Target="https://jira3.cerner.com/browse/ASPREPDEV-16837" TargetMode="External"/><Relationship Id="rId14" Type="http://schemas.openxmlformats.org/officeDocument/2006/relationships/hyperlink" Target="https://jira3.cerner.com/browse/ASPREPDEV-16841" TargetMode="External"/><Relationship Id="rId30" Type="http://schemas.openxmlformats.org/officeDocument/2006/relationships/hyperlink" Target="https://jira3.cerner.com/browse/ASPREPDEV-17368" TargetMode="External"/><Relationship Id="rId35" Type="http://schemas.openxmlformats.org/officeDocument/2006/relationships/hyperlink" Target="https://jira3.cerner.com/browse/ASPREPDEV-17088" TargetMode="External"/><Relationship Id="rId56" Type="http://schemas.openxmlformats.org/officeDocument/2006/relationships/hyperlink" Target="https://jira3.cerner.com/browse/ASPREPDEV-17606" TargetMode="External"/><Relationship Id="rId77" Type="http://schemas.openxmlformats.org/officeDocument/2006/relationships/hyperlink" Target="https://jira3.cerner.com/browse/ASPREPDEV-19178" TargetMode="External"/><Relationship Id="rId100" Type="http://schemas.openxmlformats.org/officeDocument/2006/relationships/hyperlink" Target="https://jira3.cerner.com/browse/ASPREPDEV-19900" TargetMode="External"/><Relationship Id="rId105" Type="http://schemas.openxmlformats.org/officeDocument/2006/relationships/hyperlink" Target="https://jira3.cerner.com/browse/ASPREPDEV-19900" TargetMode="External"/><Relationship Id="rId126" Type="http://schemas.openxmlformats.org/officeDocument/2006/relationships/hyperlink" Target="https://jira3.cerner.com/browse/ASPREPDEV-19997" TargetMode="External"/><Relationship Id="rId8" Type="http://schemas.openxmlformats.org/officeDocument/2006/relationships/hyperlink" Target="https://jira3.cerner.com/browse/ASPREPDEV-16511" TargetMode="External"/><Relationship Id="rId51" Type="http://schemas.openxmlformats.org/officeDocument/2006/relationships/hyperlink" Target="https://jira3.cerner.com/browse/ASPREPDEV-17999" TargetMode="External"/><Relationship Id="rId72" Type="http://schemas.openxmlformats.org/officeDocument/2006/relationships/hyperlink" Target="https://jira3.cerner.com/browse/ASPREPDEV-18566" TargetMode="External"/><Relationship Id="rId93" Type="http://schemas.openxmlformats.org/officeDocument/2006/relationships/hyperlink" Target="https://jira3.cerner.com/browse/ASPREPDEV-19737" TargetMode="External"/><Relationship Id="rId98" Type="http://schemas.openxmlformats.org/officeDocument/2006/relationships/hyperlink" Target="https://jira3.cerner.com/browse/ASPREPDEV-19847" TargetMode="External"/><Relationship Id="rId121" Type="http://schemas.openxmlformats.org/officeDocument/2006/relationships/hyperlink" Target="https://jira3.cerner.com/browse/ASPREPDEV-20126" TargetMode="External"/><Relationship Id="rId142" Type="http://schemas.openxmlformats.org/officeDocument/2006/relationships/hyperlink" Target="https://jira3.cerner.com/browse/ASPREPDEV-20953" TargetMode="External"/><Relationship Id="rId3" Type="http://schemas.openxmlformats.org/officeDocument/2006/relationships/hyperlink" Target="https://jira3.cerner.com/browse/ASPREPDEV-16237" TargetMode="External"/><Relationship Id="rId25" Type="http://schemas.openxmlformats.org/officeDocument/2006/relationships/hyperlink" Target="https://jira3.cerner.com/browse/ASPREPDEV-17309" TargetMode="External"/><Relationship Id="rId46" Type="http://schemas.openxmlformats.org/officeDocument/2006/relationships/hyperlink" Target="https://jira3.cerner.com/browse/ASPREPDEV-17619" TargetMode="External"/><Relationship Id="rId67" Type="http://schemas.openxmlformats.org/officeDocument/2006/relationships/hyperlink" Target="https://jira3.cerner.com/browse/ASPREPDEV-18566" TargetMode="External"/><Relationship Id="rId116" Type="http://schemas.openxmlformats.org/officeDocument/2006/relationships/hyperlink" Target="https://jira3.cerner.com/browse/ASPREPDEV-19808" TargetMode="External"/><Relationship Id="rId137" Type="http://schemas.openxmlformats.org/officeDocument/2006/relationships/hyperlink" Target="https://jira3.cerner.com/browse/ASPREPDEV-20761" TargetMode="External"/><Relationship Id="rId20" Type="http://schemas.openxmlformats.org/officeDocument/2006/relationships/hyperlink" Target="https://jira3.cerner.com/browse/ASPREPDEV-16908" TargetMode="External"/><Relationship Id="rId41" Type="http://schemas.openxmlformats.org/officeDocument/2006/relationships/hyperlink" Target="ASPREPDEV-17790" TargetMode="External"/><Relationship Id="rId62" Type="http://schemas.openxmlformats.org/officeDocument/2006/relationships/hyperlink" Target="https://jira3.cerner.com/browse/ASPREPDEV-18247" TargetMode="External"/><Relationship Id="rId83" Type="http://schemas.openxmlformats.org/officeDocument/2006/relationships/hyperlink" Target="https://jira3.cerner.com/browse/ASPREPDEV-18723" TargetMode="External"/><Relationship Id="rId88" Type="http://schemas.openxmlformats.org/officeDocument/2006/relationships/hyperlink" Target="https://jira3.cerner.com/browse/ASPREPDEV-19266" TargetMode="External"/><Relationship Id="rId111" Type="http://schemas.openxmlformats.org/officeDocument/2006/relationships/hyperlink" Target="https://jira3.cerner.com/browse/ASPREPDEV-20073" TargetMode="External"/><Relationship Id="rId132" Type="http://schemas.openxmlformats.org/officeDocument/2006/relationships/hyperlink" Target="https://jira3.cerner.com/browse/ASPREPDEV-20588" TargetMode="External"/><Relationship Id="rId15" Type="http://schemas.openxmlformats.org/officeDocument/2006/relationships/hyperlink" Target="https://jira3.cerner.com/browse/ASPREPDEV-16877" TargetMode="External"/><Relationship Id="rId36" Type="http://schemas.openxmlformats.org/officeDocument/2006/relationships/hyperlink" Target="https://jira3.cerner.com/browse/ASPREPDEV-17299" TargetMode="External"/><Relationship Id="rId57" Type="http://schemas.openxmlformats.org/officeDocument/2006/relationships/hyperlink" Target="https://jira3.cerner.com/browse/ASPREPDEV-17550" TargetMode="External"/><Relationship Id="rId106" Type="http://schemas.openxmlformats.org/officeDocument/2006/relationships/hyperlink" Target="https://jira3.cerner.com/browse/ASPREPDEV-20073" TargetMode="External"/><Relationship Id="rId127" Type="http://schemas.openxmlformats.org/officeDocument/2006/relationships/hyperlink" Target="https://jira3.cerner.com/browse/ASPREPDEV-20130" TargetMode="External"/><Relationship Id="rId10" Type="http://schemas.openxmlformats.org/officeDocument/2006/relationships/hyperlink" Target="https://jira3.cerner.com/browse/ASPREPDEV-16724" TargetMode="External"/><Relationship Id="rId31" Type="http://schemas.openxmlformats.org/officeDocument/2006/relationships/hyperlink" Target="https://jira3.cerner.com/browse/ASPREPDEV-17088" TargetMode="External"/><Relationship Id="rId52" Type="http://schemas.openxmlformats.org/officeDocument/2006/relationships/hyperlink" Target="https://jira3.cerner.com/browse/ASPREPDEV-18024" TargetMode="External"/><Relationship Id="rId73" Type="http://schemas.openxmlformats.org/officeDocument/2006/relationships/hyperlink" Target="https://jira3.cerner.com/browse/ASPREPDEV-18694" TargetMode="External"/><Relationship Id="rId78" Type="http://schemas.openxmlformats.org/officeDocument/2006/relationships/hyperlink" Target="https://jira3.cerner.com/browse/ASPREPDEV-19178" TargetMode="External"/><Relationship Id="rId94" Type="http://schemas.openxmlformats.org/officeDocument/2006/relationships/hyperlink" Target="https://jira3.cerner.com/browse/ASPREPDEV-19764" TargetMode="External"/><Relationship Id="rId99" Type="http://schemas.openxmlformats.org/officeDocument/2006/relationships/hyperlink" Target="https://jira3.cerner.com/browse/ASPREPDEV-15607" TargetMode="External"/><Relationship Id="rId101" Type="http://schemas.openxmlformats.org/officeDocument/2006/relationships/hyperlink" Target="https://jira3.cerner.com/browse/ASPREPDEV-19847" TargetMode="External"/><Relationship Id="rId122" Type="http://schemas.openxmlformats.org/officeDocument/2006/relationships/hyperlink" Target="https://jira3.cerner.com/browse/ASPREPDEV-20237" TargetMode="External"/><Relationship Id="rId4" Type="http://schemas.openxmlformats.org/officeDocument/2006/relationships/hyperlink" Target="https://jira3.cerner.com/browse/ASPREPDEV-16193" TargetMode="External"/><Relationship Id="rId9" Type="http://schemas.openxmlformats.org/officeDocument/2006/relationships/hyperlink" Target="https://jira3.cerner.com/browse/ASPREPDEV-16590" TargetMode="External"/><Relationship Id="rId26" Type="http://schemas.openxmlformats.org/officeDocument/2006/relationships/hyperlink" Target="https://jira3.cerner.com/browse/ASPREPDEV-17299" TargetMode="External"/><Relationship Id="rId47" Type="http://schemas.openxmlformats.org/officeDocument/2006/relationships/hyperlink" Target="https://jira3.cerner.com/browse/ASPREPDEV-17606" TargetMode="External"/><Relationship Id="rId68" Type="http://schemas.openxmlformats.org/officeDocument/2006/relationships/hyperlink" Target="https://jira3.cerner.com/browse/ASPREPDEV-18629" TargetMode="External"/><Relationship Id="rId89" Type="http://schemas.openxmlformats.org/officeDocument/2006/relationships/hyperlink" Target="https://jira3.cerner.com/browse/ASPREPDEV-19221" TargetMode="External"/><Relationship Id="rId112" Type="http://schemas.openxmlformats.org/officeDocument/2006/relationships/hyperlink" Target="https://jira3.cerner.com/browse/ASPREPDEV-19987" TargetMode="External"/><Relationship Id="rId133" Type="http://schemas.openxmlformats.org/officeDocument/2006/relationships/hyperlink" Target="https://jira3.cerner.com/browse/ASPREPDEV-20715" TargetMode="External"/><Relationship Id="rId16" Type="http://schemas.openxmlformats.org/officeDocument/2006/relationships/hyperlink" Target="https://jira3.cerner.com/browse/ASPREPDEV-16363" TargetMode="External"/></Relationships>
</file>

<file path=xl/worksheets/sheet1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6BC1202B-2F6C-407D-9361-1232F3B7B875}">
  <dimension ref="A1:X69"/>
  <sheetViews>
    <sheetView tabSelected="1" workbookViewId="0">
      <selection activeCell="E20" sqref="E20"/>
    </sheetView>
  </sheetViews>
  <sheetFormatPr defaultRowHeight="15"/>
  <cols>
    <col min="2" max="2" width="11" customWidth="1"/>
    <col min="5" max="5" width="27.7109375" customWidth="1"/>
    <col min="6" max="6" width="25.28515625" customWidth="1"/>
    <col min="7" max="8" width="17.7109375" bestFit="1" customWidth="1"/>
  </cols>
  <sheetData>
    <row r="1" spans="1:24">
      <c r="A1" s="219" t="s">
        <v>0</v>
      </c>
      <c r="B1" s="220"/>
      <c r="C1" s="220"/>
      <c r="D1" s="22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49"/>
      <c r="S1" s="149"/>
      <c r="T1" s="149"/>
      <c r="U1" s="149"/>
      <c r="V1" s="149"/>
      <c r="W1" s="149"/>
      <c r="X1" s="149"/>
    </row>
    <row r="2" spans="1:24">
      <c r="A2" s="219" t="s">
        <v>1</v>
      </c>
      <c r="B2" s="220"/>
      <c r="C2" s="220"/>
      <c r="D2" s="220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49"/>
      <c r="S2" s="149"/>
      <c r="T2" s="149"/>
      <c r="U2" s="149"/>
      <c r="V2" s="149"/>
      <c r="W2" s="149"/>
      <c r="X2" s="149"/>
    </row>
    <row r="3" spans="1:24">
      <c r="A3" s="212" t="s">
        <v>2</v>
      </c>
      <c r="B3" s="213"/>
      <c r="C3" s="213"/>
      <c r="D3" s="213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49"/>
      <c r="S3" s="149"/>
      <c r="T3" s="149"/>
      <c r="U3" s="149"/>
      <c r="V3" s="149"/>
      <c r="W3" s="149"/>
      <c r="X3" s="149"/>
    </row>
    <row r="4" spans="1:24">
      <c r="A4" s="212" t="s">
        <v>3</v>
      </c>
      <c r="B4" s="213"/>
      <c r="C4" s="213"/>
      <c r="D4" s="21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49"/>
      <c r="S4" s="149"/>
      <c r="T4" s="149"/>
      <c r="U4" s="149"/>
      <c r="V4" s="149"/>
      <c r="W4" s="149"/>
      <c r="X4" s="149"/>
    </row>
    <row r="5" spans="1:24">
      <c r="A5" s="221" t="s">
        <v>4</v>
      </c>
      <c r="B5" s="222"/>
      <c r="C5" s="222"/>
      <c r="D5" s="222"/>
      <c r="E5" s="174" t="s">
        <v>5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49"/>
      <c r="S5" s="149"/>
      <c r="T5" s="149"/>
      <c r="U5" s="149"/>
      <c r="V5" s="149"/>
      <c r="W5" s="149"/>
      <c r="X5" s="149"/>
    </row>
    <row r="6" spans="1:24">
      <c r="A6" s="219" t="s">
        <v>6</v>
      </c>
      <c r="B6" s="220"/>
      <c r="C6" s="220"/>
      <c r="D6" s="220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49"/>
      <c r="S6" s="149"/>
      <c r="T6" s="149"/>
      <c r="U6" s="149"/>
      <c r="V6" s="149"/>
      <c r="W6" s="149"/>
      <c r="X6" s="149"/>
    </row>
    <row r="7" spans="1:24">
      <c r="A7" s="168" t="s">
        <v>7</v>
      </c>
      <c r="B7" s="169"/>
      <c r="C7" s="169"/>
      <c r="D7" s="176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49"/>
      <c r="S7" s="149"/>
      <c r="T7" s="149"/>
      <c r="U7" s="149"/>
      <c r="V7" s="149"/>
      <c r="W7" s="149"/>
      <c r="X7" s="149"/>
    </row>
    <row r="8" spans="1:24">
      <c r="A8" s="168" t="s">
        <v>8</v>
      </c>
      <c r="B8" s="169"/>
      <c r="C8" s="169"/>
      <c r="D8" s="176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49"/>
      <c r="S8" s="149"/>
      <c r="T8" s="149"/>
      <c r="U8" s="149"/>
      <c r="V8" s="149"/>
      <c r="W8" s="149"/>
      <c r="X8" s="149"/>
    </row>
    <row r="9" spans="1:24">
      <c r="A9" s="168" t="s">
        <v>9</v>
      </c>
      <c r="B9" s="169"/>
      <c r="C9" s="169"/>
      <c r="D9" s="176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49"/>
      <c r="S9" s="149"/>
      <c r="T9" s="149"/>
      <c r="U9" s="149"/>
      <c r="V9" s="149"/>
      <c r="W9" s="149"/>
      <c r="X9" s="149"/>
    </row>
    <row r="10" spans="1:24">
      <c r="A10" s="192" t="s">
        <v>10</v>
      </c>
      <c r="B10" s="193"/>
      <c r="C10" s="193"/>
      <c r="D10" s="194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49"/>
      <c r="S10" s="149"/>
      <c r="T10" s="149"/>
      <c r="U10" s="149"/>
      <c r="V10" s="149"/>
      <c r="W10" s="149"/>
      <c r="X10" s="149"/>
    </row>
    <row r="11" spans="1:24">
      <c r="A11" s="180" t="s">
        <v>11</v>
      </c>
      <c r="B11" s="180" t="s">
        <v>12</v>
      </c>
      <c r="C11" s="180" t="s">
        <v>13</v>
      </c>
      <c r="D11" s="180" t="s">
        <v>14</v>
      </c>
      <c r="E11" s="181" t="s">
        <v>15</v>
      </c>
      <c r="F11" s="181" t="s">
        <v>16</v>
      </c>
      <c r="G11" s="181" t="s">
        <v>17</v>
      </c>
      <c r="H11" s="181" t="s">
        <v>18</v>
      </c>
      <c r="I11" s="181" t="s">
        <v>19</v>
      </c>
      <c r="J11" s="181" t="s">
        <v>20</v>
      </c>
      <c r="K11" s="181" t="s">
        <v>21</v>
      </c>
      <c r="L11" s="181" t="s">
        <v>22</v>
      </c>
      <c r="M11" s="181" t="s">
        <v>23</v>
      </c>
      <c r="N11" s="181" t="s">
        <v>24</v>
      </c>
      <c r="O11" s="181" t="s">
        <v>25</v>
      </c>
      <c r="P11" s="181" t="s">
        <v>26</v>
      </c>
      <c r="Q11" s="181" t="s">
        <v>27</v>
      </c>
      <c r="R11" s="181" t="s">
        <v>28</v>
      </c>
      <c r="S11" s="181" t="s">
        <v>29</v>
      </c>
      <c r="T11" s="181" t="s">
        <v>30</v>
      </c>
      <c r="U11" s="181" t="s">
        <v>31</v>
      </c>
      <c r="V11" s="181" t="s">
        <v>32</v>
      </c>
      <c r="W11" s="181" t="s">
        <v>33</v>
      </c>
      <c r="X11" s="181" t="s">
        <v>34</v>
      </c>
    </row>
    <row r="12" spans="1:24">
      <c r="A12" s="166" t="inlineStr">
        <is>
          <t>05-Jan</t>
        </is>
      </c>
      <c r="B12" s="199" t="inlineStr">
        <is>
          <t>Trishit</t>
        </is>
      </c>
      <c r="C12" s="149" t="inlineStr">
        <is>
          <t>1</t>
        </is>
      </c>
      <c r="D12" s="149" t="inlineStr">
        <is>
          <t>1</t>
        </is>
      </c>
      <c r="E12" s="229" t="str">
        <f>HYPERLINK("https://jira3.cerner.com/browse/ASPREPDEV-55333","ASPREPDEV-55333")</f>
        <v>ASPREPDEV-55333</v>
      </c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</row>
    <row r="13" spans="1:24">
      <c r="A13" s="166" t="inlineStr">
        <is>
          <t>12-Jan</t>
        </is>
      </c>
      <c r="B13" t="inlineStr">
        <is>
          <t>Reppa</t>
        </is>
      </c>
      <c r="C13" s="149" t="inlineStr">
        <is>
          <t>0</t>
        </is>
      </c>
      <c r="D13" s="149" t="inlineStr">
        <is>
          <t>0</t>
        </is>
      </c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166" t="inlineStr">
        <is>
          <t>19-Jan</t>
        </is>
      </c>
      <c r="B14" s="149" t="inlineStr">
        <is>
          <t>Sriza</t>
        </is>
      </c>
      <c r="C14" s="149" t="inlineStr">
        <is>
          <t>1</t>
        </is>
      </c>
      <c r="D14" s="149" t="inlineStr">
        <is>
          <t>0</t>
        </is>
      </c>
      <c r="E14" s="225" t="str">
        <f>HYPERLINK("https://jira3.cerner.com/browse/ASPREPDEV-55695","ASPREPDEV-55695")</f>
        <v>ASPREPDEV-55695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</row>
    <row r="15" spans="1:24">
      <c r="A15" s="166" t="inlineStr">
        <is>
          <t>26-Jan</t>
        </is>
      </c>
      <c r="B15" s="149" t="inlineStr">
        <is>
          <t>Trishit</t>
        </is>
      </c>
      <c r="C15" s="149" t="inlineStr">
        <is>
          <t>2</t>
        </is>
      </c>
      <c r="D15" s="149" t="inlineStr">
        <is>
          <t>2</t>
        </is>
      </c>
      <c r="E15" s="229" t="str">
        <f>HYPERLINK("https://jira3.cerner.com/browse/ASPREPDEV-55699","ASPREPDEV-55699")</f>
        <v>ASPREPDEV-55699</v>
      </c>
      <c r="F15" s="229" t="str">
        <f>HYPERLINK("https://jira3.cerner.com/browse/ASPREPDEV-55695","ASPREPDEV-55695")</f>
        <v>ASPREPDEV-55695</v>
      </c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</row>
    <row r="16" spans="1:24">
      <c r="A16" s="166" t="inlineStr">
        <is>
          <t>02-Feb</t>
        </is>
      </c>
      <c r="B16" s="149" t="inlineStr">
        <is>
          <t>Reppa</t>
        </is>
      </c>
      <c r="C16" s="149" t="inlineStr">
        <is>
          <t>0</t>
        </is>
      </c>
      <c r="D16" s="149" t="inlineStr">
        <is>
          <t>0</t>
        </is>
      </c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24">
      <c r="A17" s="166" t="inlineStr">
        <is>
          <t>09-Feb</t>
        </is>
      </c>
      <c r="B17" s="149" t="inlineStr">
        <is>
          <t>Bhavya</t>
        </is>
      </c>
      <c r="C17" s="149" t="inlineStr">
        <is>
          <t>1</t>
        </is>
      </c>
      <c r="D17" s="149" t="inlineStr">
        <is>
          <t>1</t>
        </is>
      </c>
      <c r="E17" s="229" t="str">
        <f>HYPERLINK("https://jira3.cerner.com/browse/ASPREPDEV-55897","ASPREPDEV-55897")</f>
        <v>ASPREPDEV-55897</v>
      </c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24">
      <c r="A18" s="166" t="inlineStr">
        <is>
          <t>16-Feb</t>
        </is>
      </c>
      <c r="B18" s="199" t="inlineStr">
        <is>
          <t>Trishit</t>
        </is>
      </c>
      <c r="C18" s="149" t="inlineStr">
        <is>
          <t>0</t>
        </is>
      </c>
      <c r="D18" s="149" t="inlineStr">
        <is>
          <t>0</t>
        </is>
      </c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24">
      <c r="A19" s="166" t="inlineStr">
        <is>
          <t>23-Feb</t>
        </is>
      </c>
      <c r="B19" t="inlineStr">
        <is>
          <t>Sharath</t>
        </is>
      </c>
      <c r="C19" s="149" t="inlineStr">
        <is>
          <t>2</t>
        </is>
      </c>
      <c r="D19" s="149" t="inlineStr">
        <is>
          <t>0</t>
        </is>
      </c>
      <c r="E19" s="231" t="str">
        <f>HYPERLINK("https://jira3.cerner.com/browse/ASPREPDEV-56094","ASPREPDEV-56094")</f>
        <v>ASPREPDEV-56094</v>
      </c>
      <c r="F19" s="228" t="str">
        <f>HYPERLINK("https://jira3.cerner.com/browse/ASPREPDEV-56095","ASPREPDEV-56095")</f>
        <v>ASPREPDEV-56095</v>
      </c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24">
      <c r="A20" s="166" t="inlineStr">
        <is>
          <t>02-Mar</t>
        </is>
      </c>
      <c r="B20" s="149" t="inlineStr">
        <is>
          <t>Sriza</t>
        </is>
      </c>
      <c r="C20" s="149" t="inlineStr">
        <is>
          <t>0</t>
        </is>
      </c>
      <c r="D20" s="149" t="inlineStr">
        <is>
          <t>0</t>
        </is>
      </c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24">
      <c r="A21" s="166" t="inlineStr">
        <is>
          <t>09-Mar</t>
        </is>
      </c>
      <c r="B21" s="149" t="inlineStr">
        <is>
          <t>Reppa</t>
        </is>
      </c>
      <c r="C21" s="149" t="inlineStr">
        <is>
          <t>0</t>
        </is>
      </c>
      <c r="D21" s="149" t="inlineStr">
        <is>
          <t>0</t>
        </is>
      </c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24">
      <c r="A22" s="166" t="inlineStr">
        <is>
          <t>16-Mar</t>
        </is>
      </c>
      <c r="B22" t="inlineStr">
        <is>
          <t>Sharath</t>
        </is>
      </c>
      <c r="C22" s="149" t="inlineStr">
        <is>
          <t>0</t>
        </is>
      </c>
      <c r="D22" s="149" t="inlineStr">
        <is>
          <t>0</t>
        </is>
      </c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24">
      <c r="A23" s="166" t="inlineStr">
        <is>
          <t>23-Mar</t>
        </is>
      </c>
      <c r="B23" s="199" t="inlineStr">
        <is>
          <t>Trishit</t>
        </is>
      </c>
      <c r="C23" s="149" t="inlineStr">
        <is>
          <t>0</t>
        </is>
      </c>
      <c r="D23" s="149" t="inlineStr">
        <is>
          <t>0</t>
        </is>
      </c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24">
      <c r="A24" s="166" t="inlineStr">
        <is>
          <t>30-Mar</t>
        </is>
      </c>
      <c r="B24" s="149" t="inlineStr">
        <is>
          <t>Bhavya</t>
        </is>
      </c>
      <c r="C24" s="149" t="inlineStr">
        <is>
          <t>0</t>
        </is>
      </c>
      <c r="D24" s="149" t="inlineStr">
        <is>
          <t>0</t>
        </is>
      </c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24">
      <c r="A25" s="166" t="inlineStr">
        <is>
          <t>06-Apr</t>
        </is>
      </c>
      <c r="B25" s="149" t="inlineStr">
        <is>
          <t>Sriza</t>
        </is>
      </c>
      <c r="C25" s="149" t="inlineStr">
        <is>
          <t>0</t>
        </is>
      </c>
      <c r="D25" s="149" t="inlineStr">
        <is>
          <t>0</t>
        </is>
      </c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24">
      <c r="A26" s="166" t="inlineStr">
        <is>
          <t>13-Apr</t>
        </is>
      </c>
      <c r="B26" s="149" t="inlineStr">
        <is>
          <t>Reppa</t>
        </is>
      </c>
      <c r="C26" s="149" t="inlineStr">
        <is>
          <t>0</t>
        </is>
      </c>
      <c r="D26" s="149" t="inlineStr">
        <is>
          <t>0</t>
        </is>
      </c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24">
      <c r="A27" s="166" t="inlineStr">
        <is>
          <t>20-Apr</t>
        </is>
      </c>
      <c r="B27" s="149" t="inlineStr">
        <is>
          <t>Bhavya</t>
        </is>
      </c>
      <c r="C27" s="149" t="inlineStr">
        <is>
          <t>0</t>
        </is>
      </c>
      <c r="D27" s="149" t="inlineStr">
        <is>
          <t>0</t>
        </is>
      </c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24">
      <c r="A28" s="166" t="inlineStr">
        <is>
          <t>27-Apr</t>
        </is>
      </c>
      <c r="B28" s="199" t="inlineStr">
        <is>
          <t>Trishit</t>
        </is>
      </c>
      <c r="C28" s="149" t="inlineStr">
        <is>
          <t>0</t>
        </is>
      </c>
      <c r="D28" s="149" t="inlineStr">
        <is>
          <t>0</t>
        </is>
      </c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24">
      <c r="A29" s="166" t="inlineStr">
        <is>
          <t>04-May</t>
        </is>
      </c>
      <c r="B29" t="inlineStr">
        <is>
          <t>Sharath</t>
        </is>
      </c>
      <c r="C29" s="149" t="inlineStr">
        <is>
          <t>0</t>
        </is>
      </c>
      <c r="D29" s="149" t="inlineStr">
        <is>
          <t>0</t>
        </is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24">
      <c r="A30" s="166" t="inlineStr">
        <is>
          <t>11-May</t>
        </is>
      </c>
      <c r="B30" s="149" t="inlineStr">
        <is>
          <t>Sriza</t>
        </is>
      </c>
      <c r="C30" s="149" t="inlineStr">
        <is>
          <t>0</t>
        </is>
      </c>
      <c r="D30" s="149" t="inlineStr">
        <is>
          <t>0</t>
        </is>
      </c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24">
      <c r="A31" s="166" t="inlineStr">
        <is>
          <t>18-May</t>
        </is>
      </c>
      <c r="B31" s="149" t="inlineStr">
        <is>
          <t>Reppa</t>
        </is>
      </c>
      <c r="C31" s="149" t="inlineStr">
        <is>
          <t>0</t>
        </is>
      </c>
      <c r="D31" s="149" t="inlineStr">
        <is>
          <t>0</t>
        </is>
      </c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24">
      <c r="A32" s="166" t="inlineStr">
        <is>
          <t>25-May</t>
        </is>
      </c>
      <c r="B32" s="149" t="inlineStr">
        <is>
          <t>Bhavya</t>
        </is>
      </c>
      <c r="C32" s="149" t="inlineStr">
        <is>
          <t>0</t>
        </is>
      </c>
      <c r="D32" s="149" t="inlineStr">
        <is>
          <t>0</t>
        </is>
      </c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24">
      <c r="A33" s="166" t="inlineStr">
        <is>
          <t>01-Jun</t>
        </is>
      </c>
      <c r="B33" s="199" t="inlineStr">
        <is>
          <t>Trishit</t>
        </is>
      </c>
      <c r="C33" s="149" t="inlineStr">
        <is>
          <t>0</t>
        </is>
      </c>
      <c r="D33" s="149" t="inlineStr">
        <is>
          <t>0</t>
        </is>
      </c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</row>
    <row r="34" spans="1:24">
      <c r="A34" s="166" t="inlineStr">
        <is>
          <t>08-Jun</t>
        </is>
      </c>
      <c r="B34" t="inlineStr">
        <is>
          <t>Sharath</t>
        </is>
      </c>
      <c r="C34" t="inlineStr">
        <is>
          <t>0</t>
        </is>
      </c>
      <c r="D34" s="149" t="inlineStr">
        <is>
          <t>0</t>
        </is>
      </c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24">
      <c r="A35" s="166" t="inlineStr">
        <is>
          <t>15-Jun</t>
        </is>
      </c>
      <c r="B35" s="149" t="inlineStr">
        <is>
          <t>Sriza</t>
        </is>
      </c>
      <c r="C35" s="149" t="inlineStr">
        <is>
          <t>0</t>
        </is>
      </c>
      <c r="D35" s="149" t="inlineStr">
        <is>
          <t>0</t>
        </is>
      </c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24">
      <c r="A36" s="166" t="inlineStr">
        <is>
          <t>22-Jun</t>
        </is>
      </c>
      <c r="B36" s="149" t="inlineStr">
        <is>
          <t>Reppa</t>
        </is>
      </c>
      <c r="C36" s="149" t="inlineStr">
        <is>
          <t>0</t>
        </is>
      </c>
      <c r="D36" s="149" t="inlineStr">
        <is>
          <t>0</t>
        </is>
      </c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24">
      <c r="A37" s="166" t="inlineStr">
        <is>
          <t>29-Jun</t>
        </is>
      </c>
      <c r="B37" s="149" t="inlineStr">
        <is>
          <t>Bhavya</t>
        </is>
      </c>
      <c r="C37" s="149" t="inlineStr">
        <is>
          <t>0</t>
        </is>
      </c>
      <c r="D37" s="149" t="inlineStr">
        <is>
          <t>0</t>
        </is>
      </c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24">
      <c r="A38" s="166" t="inlineStr">
        <is>
          <t>06-Jul</t>
        </is>
      </c>
      <c r="B38" s="199" t="inlineStr">
        <is>
          <t>Trishit</t>
        </is>
      </c>
      <c r="C38" s="149" t="inlineStr">
        <is>
          <t>0</t>
        </is>
      </c>
      <c r="D38" s="149" t="inlineStr">
        <is>
          <t>0</t>
        </is>
      </c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24">
      <c r="A39" s="166" t="inlineStr">
        <is>
          <t>13-Jul</t>
        </is>
      </c>
      <c r="B39" t="inlineStr">
        <is>
          <t>Sharath</t>
        </is>
      </c>
      <c r="C39" s="149" t="inlineStr">
        <is>
          <t>0</t>
        </is>
      </c>
      <c r="D39" s="149" t="inlineStr">
        <is>
          <t>0</t>
        </is>
      </c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24">
      <c r="A40" s="166" t="inlineStr">
        <is>
          <t>20-Jul</t>
        </is>
      </c>
      <c r="B40" s="149" t="inlineStr">
        <is>
          <t>Sriza</t>
        </is>
      </c>
      <c r="C40" s="149" t="inlineStr">
        <is>
          <t>0</t>
        </is>
      </c>
      <c r="D40" s="149" t="inlineStr">
        <is>
          <t>0</t>
        </is>
      </c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24">
      <c r="A41" s="166" t="inlineStr">
        <is>
          <t>27-Jul</t>
        </is>
      </c>
      <c r="B41" s="149"/>
      <c r="C41" s="149" t="inlineStr">
        <is>
          <t>0</t>
        </is>
      </c>
      <c r="D41" s="149" t="inlineStr">
        <is>
          <t>0</t>
        </is>
      </c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24">
      <c r="A42" s="166" t="inlineStr">
        <is>
          <t>03-Aug</t>
        </is>
      </c>
      <c r="B42" s="149"/>
      <c r="C42" s="149" t="inlineStr">
        <is>
          <t>0</t>
        </is>
      </c>
      <c r="D42" s="149" t="inlineStr">
        <is>
          <t>0</t>
        </is>
      </c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24">
      <c r="A43" s="166" t="inlineStr">
        <is>
          <t>10-Aug</t>
        </is>
      </c>
      <c r="B43" s="149"/>
      <c r="C43" s="149" t="inlineStr">
        <is>
          <t>0</t>
        </is>
      </c>
      <c r="D43" s="149" t="inlineStr">
        <is>
          <t>0</t>
        </is>
      </c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24">
      <c r="A44" s="166" t="inlineStr">
        <is>
          <t>17-Aug</t>
        </is>
      </c>
      <c r="B44" s="149"/>
      <c r="C44" s="149" t="inlineStr">
        <is>
          <t>0</t>
        </is>
      </c>
      <c r="D44" s="149" t="inlineStr">
        <is>
          <t>0</t>
        </is>
      </c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1:24">
      <c r="A45" s="166" t="inlineStr">
        <is>
          <t>24-Aug</t>
        </is>
      </c>
      <c r="B45" s="149"/>
      <c r="C45" s="149" t="inlineStr">
        <is>
          <t>0</t>
        </is>
      </c>
      <c r="D45" s="149" t="inlineStr">
        <is>
          <t>0</t>
        </is>
      </c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24">
      <c r="A46" s="166" t="inlineStr">
        <is>
          <t>31-Aug</t>
        </is>
      </c>
      <c r="B46" s="149"/>
      <c r="C46" s="149" t="inlineStr">
        <is>
          <t>0</t>
        </is>
      </c>
      <c r="D46" s="149" t="inlineStr">
        <is>
          <t>0</t>
        </is>
      </c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24">
      <c r="A47" s="166" t="inlineStr">
        <is>
          <t>07-Sep</t>
        </is>
      </c>
      <c r="B47" s="149"/>
      <c r="C47" s="149" t="inlineStr">
        <is>
          <t>0</t>
        </is>
      </c>
      <c r="D47" s="149" t="inlineStr">
        <is>
          <t>0</t>
        </is>
      </c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24">
      <c r="A48" s="166" t="inlineStr">
        <is>
          <t>14-Sep</t>
        </is>
      </c>
      <c r="B48" s="149"/>
      <c r="C48" s="149" t="inlineStr">
        <is>
          <t>0</t>
        </is>
      </c>
      <c r="D48" s="149" t="inlineStr">
        <is>
          <t>0</t>
        </is>
      </c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24">
      <c r="A49" s="166" t="inlineStr">
        <is>
          <t>21-Sep</t>
        </is>
      </c>
      <c r="B49" s="149"/>
      <c r="C49" s="149" t="inlineStr">
        <is>
          <t>0</t>
        </is>
      </c>
      <c r="D49" s="149" t="inlineStr">
        <is>
          <t>0</t>
        </is>
      </c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24">
      <c r="A50" s="166" t="inlineStr">
        <is>
          <t>28-Sep</t>
        </is>
      </c>
      <c r="B50" s="149"/>
      <c r="C50" s="149" t="inlineStr">
        <is>
          <t>0</t>
        </is>
      </c>
      <c r="D50" s="149" t="inlineStr">
        <is>
          <t>0</t>
        </is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24">
      <c r="A51" s="166" t="inlineStr">
        <is>
          <t>05-Oct</t>
        </is>
      </c>
      <c r="B51" s="149"/>
      <c r="C51" s="149" t="inlineStr">
        <is>
          <t>0</t>
        </is>
      </c>
      <c r="D51" s="149" t="inlineStr">
        <is>
          <t>0</t>
        </is>
      </c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24">
      <c r="A52" s="166" t="inlineStr">
        <is>
          <t>12-Oct</t>
        </is>
      </c>
      <c r="B52" s="149"/>
      <c r="C52" t="inlineStr">
        <is>
          <t>0</t>
        </is>
      </c>
      <c r="D52" t="inlineStr">
        <is>
          <t>0</t>
        </is>
      </c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24">
      <c r="A53" s="166" t="inlineStr">
        <is>
          <t>19-Oct</t>
        </is>
      </c>
      <c r="B53" s="149"/>
      <c r="C53" s="149" t="inlineStr">
        <is>
          <t>0</t>
        </is>
      </c>
      <c r="D53" s="149" t="inlineStr">
        <is>
          <t>0</t>
        </is>
      </c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24">
      <c r="A54" s="166" t="inlineStr">
        <is>
          <t>26-Oct</t>
        </is>
      </c>
      <c r="B54" s="149"/>
      <c r="C54" s="149" t="inlineStr">
        <is>
          <t>0</t>
        </is>
      </c>
      <c r="D54" s="149" t="inlineStr">
        <is>
          <t>0</t>
        </is>
      </c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24">
      <c r="A55" s="166" t="inlineStr">
        <is>
          <t>02-Nov</t>
        </is>
      </c>
      <c r="B55" s="199"/>
      <c r="C55" s="149" t="inlineStr">
        <is>
          <t>0</t>
        </is>
      </c>
      <c r="D55" s="149" t="inlineStr">
        <is>
          <t>0</t>
        </is>
      </c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24">
      <c r="A56" s="166" t="inlineStr">
        <is>
          <t>09-Nov</t>
        </is>
      </c>
      <c r="B56"/>
      <c r="C56" s="149" t="inlineStr">
        <is>
          <t>0</t>
        </is>
      </c>
      <c r="D56" s="149" t="inlineStr">
        <is>
          <t>0</t>
        </is>
      </c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24">
      <c r="A57" s="166" t="inlineStr">
        <is>
          <t>16-Nov</t>
        </is>
      </c>
      <c r="B57" s="149"/>
      <c r="C57" s="149" t="inlineStr">
        <is>
          <t>0</t>
        </is>
      </c>
      <c r="D57" s="149" t="inlineStr">
        <is>
          <t>0</t>
        </is>
      </c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24">
      <c r="A58" s="166" t="inlineStr">
        <is>
          <t>23-Nov</t>
        </is>
      </c>
      <c r="B58" s="149"/>
      <c r="C58" s="149" t="inlineStr">
        <is>
          <t>0</t>
        </is>
      </c>
      <c r="D58" s="149" t="inlineStr">
        <is>
          <t>0</t>
        </is>
      </c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24">
      <c r="A59" s="166" t="inlineStr">
        <is>
          <t>30-Nov</t>
        </is>
      </c>
      <c r="B59" s="149"/>
      <c r="C59" s="149" t="inlineStr">
        <is>
          <t>0</t>
        </is>
      </c>
      <c r="D59" s="149" t="inlineStr">
        <is>
          <t>0</t>
        </is>
      </c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24">
      <c r="A60" s="166" t="inlineStr">
        <is>
          <t>07-Dec</t>
        </is>
      </c>
      <c r="B60" s="199"/>
      <c r="C60" s="149" t="inlineStr">
        <is>
          <t>0</t>
        </is>
      </c>
      <c r="D60" s="149" t="inlineStr">
        <is>
          <t>0</t>
        </is>
      </c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24">
      <c r="A61" s="166" t="inlineStr">
        <is>
          <t>14-Dec</t>
        </is>
      </c>
      <c r="B61"/>
      <c r="C61" s="149" t="inlineStr">
        <is>
          <t>0</t>
        </is>
      </c>
      <c r="D61" s="149" t="inlineStr">
        <is>
          <t>0</t>
        </is>
      </c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24">
      <c r="A62" s="166" t="inlineStr">
        <is>
          <t>21-Dec</t>
        </is>
      </c>
      <c r="B62" s="149"/>
      <c r="C62" s="149" t="inlineStr">
        <is>
          <t>0</t>
        </is>
      </c>
      <c r="D62" s="149" t="inlineStr">
        <is>
          <t>0</t>
        </is>
      </c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  <row r="63" spans="1:24">
      <c r="A63" s="166" t="inlineStr">
        <is>
          <t>28-Dec</t>
        </is>
      </c>
      <c r="B63" s="149"/>
      <c r="C63" s="149" t="inlineStr">
        <is>
          <t>0</t>
        </is>
      </c>
      <c r="D63" s="149" t="inlineStr">
        <is>
          <t>0</t>
        </is>
      </c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</row>
    <row r="64" spans="1:24">
      <c r="A64" s="166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1:24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1:24">
      <c r="A66" s="149"/>
      <c r="B66" s="149" t="s">
        <v>46</v>
      </c>
      <c r="C66" s="149">
        <f>SUM(C12:C33)</f>
        <v>7</v>
      </c>
      <c r="D66" s="149">
        <f>SUM(D12:D33)</f>
        <v>6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1:24">
      <c r="A67" s="149"/>
      <c r="B67" s="149" t="s">
        <v>47</v>
      </c>
      <c r="C67" s="149">
        <f>SUM(C34:C64)</f>
        <v>0</v>
      </c>
      <c r="D67" s="149">
        <f>SUM(D34:D64)</f>
        <v>0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1:24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</row>
    <row r="69" spans="1:24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</sheetData>
  <autoFilter ref="A1:X64" xr:uid="{8B1B3901-E867-4501-8EF7-A074C949CDD3}">
    <filterColumn colId="0" showButton="0"/>
    <filterColumn colId="1" showButton="0"/>
    <filterColumn colId="2" showButton="0"/>
  </autoFilter>
  <mergeCells count="6">
    <mergeCell ref="A6:D6"/>
    <mergeCell ref="A1:D1"/>
    <mergeCell ref="A2:D2"/>
    <mergeCell ref="A3:D3"/>
    <mergeCell ref="A4:D4"/>
    <mergeCell ref="A5:D5"/>
  </mergeCells>
  <hyperlinks>
    <hyperlink ref="E14" r:id="rId1" xr:uid="{E8619172-B6B4-4632-B084-E74CD15E3117}"/>
    <hyperlink ref="E12" r:id="rId2" xr:uid="{75187F60-EFC0-4172-B033-250737B3F69E}"/>
    <hyperlink ref="E15" r:id="rId3" xr:uid="{5054EA56-7AD6-46FE-B50F-B2BAB747287F}"/>
    <hyperlink ref="F15" r:id="rId4" xr:uid="{8C93F3CF-E7D7-475A-8EE4-BEBAE26E5CE6}"/>
    <hyperlink ref="E17" r:id="rId5" xr:uid="{3179D2B7-BECE-4734-B181-2D51C43E53A3}"/>
    <hyperlink ref="E19" r:id="rId6" xr:uid="{04C17CC5-2290-4B47-A78E-BE6B98F9D298}"/>
    <hyperlink ref="F19" r:id="rId7" xr:uid="{70168966-D8D4-46EF-8BEC-D90C1C79FD4F}"/>
  </hyperlinks>
  <pageMargins left="0.7" right="0.7" top="0.75" bottom="0.75" header="0.3" footer="0.3"/>
</worksheet>
</file>

<file path=xl/worksheets/sheet2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8B1B3901-E867-4501-8EF7-A074C949CDD3}">
  <dimension ref="A1:X69"/>
  <sheetViews>
    <sheetView topLeftCell="A23" workbookViewId="0">
      <selection activeCell="F36" sqref="F36"/>
    </sheetView>
  </sheetViews>
  <sheetFormatPr defaultRowHeight="15"/>
  <cols>
    <col min="2" max="2" width="11" customWidth="1"/>
    <col min="5" max="5" width="27.7109375" customWidth="1"/>
    <col min="6" max="6" width="25.28515625" customWidth="1"/>
    <col min="7" max="8" width="17.7109375" bestFit="1" customWidth="1"/>
  </cols>
  <sheetData>
    <row r="1" spans="1:24">
      <c r="A1" s="219" t="s">
        <v>0</v>
      </c>
      <c r="B1" s="220"/>
      <c r="C1" s="220"/>
      <c r="D1" s="22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49"/>
      <c r="S1" s="149"/>
      <c r="T1" s="149"/>
      <c r="U1" s="149"/>
      <c r="V1" s="149"/>
      <c r="W1" s="149"/>
      <c r="X1" s="149"/>
    </row>
    <row r="2" spans="1:24">
      <c r="A2" s="219" t="s">
        <v>1</v>
      </c>
      <c r="B2" s="220"/>
      <c r="C2" s="220"/>
      <c r="D2" s="220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49"/>
      <c r="S2" s="149"/>
      <c r="T2" s="149"/>
      <c r="U2" s="149"/>
      <c r="V2" s="149"/>
      <c r="W2" s="149"/>
      <c r="X2" s="149"/>
    </row>
    <row r="3" spans="1:24">
      <c r="A3" s="212" t="s">
        <v>2</v>
      </c>
      <c r="B3" s="213"/>
      <c r="C3" s="213"/>
      <c r="D3" s="213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49"/>
      <c r="S3" s="149"/>
      <c r="T3" s="149"/>
      <c r="U3" s="149"/>
      <c r="V3" s="149"/>
      <c r="W3" s="149"/>
      <c r="X3" s="149"/>
    </row>
    <row r="4" spans="1:24">
      <c r="A4" s="212" t="s">
        <v>3</v>
      </c>
      <c r="B4" s="213"/>
      <c r="C4" s="213"/>
      <c r="D4" s="21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49"/>
      <c r="S4" s="149"/>
      <c r="T4" s="149"/>
      <c r="U4" s="149"/>
      <c r="V4" s="149"/>
      <c r="W4" s="149"/>
      <c r="X4" s="149"/>
    </row>
    <row r="5" spans="1:24">
      <c r="A5" s="221" t="s">
        <v>4</v>
      </c>
      <c r="B5" s="222"/>
      <c r="C5" s="222"/>
      <c r="D5" s="222"/>
      <c r="E5" s="174" t="s">
        <v>5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49"/>
      <c r="S5" s="149"/>
      <c r="T5" s="149"/>
      <c r="U5" s="149"/>
      <c r="V5" s="149"/>
      <c r="W5" s="149"/>
      <c r="X5" s="149"/>
    </row>
    <row r="6" spans="1:24">
      <c r="A6" s="219" t="s">
        <v>6</v>
      </c>
      <c r="B6" s="220"/>
      <c r="C6" s="220"/>
      <c r="D6" s="220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49"/>
      <c r="S6" s="149"/>
      <c r="T6" s="149"/>
      <c r="U6" s="149"/>
      <c r="V6" s="149"/>
      <c r="W6" s="149"/>
      <c r="X6" s="149"/>
    </row>
    <row r="7" spans="1:24">
      <c r="A7" s="168" t="s">
        <v>7</v>
      </c>
      <c r="B7" s="169"/>
      <c r="C7" s="169"/>
      <c r="D7" s="176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49"/>
      <c r="S7" s="149"/>
      <c r="T7" s="149"/>
      <c r="U7" s="149"/>
      <c r="V7" s="149"/>
      <c r="W7" s="149"/>
      <c r="X7" s="149"/>
    </row>
    <row r="8" spans="1:24">
      <c r="A8" s="168" t="s">
        <v>8</v>
      </c>
      <c r="B8" s="169"/>
      <c r="C8" s="169"/>
      <c r="D8" s="176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49"/>
      <c r="S8" s="149"/>
      <c r="T8" s="149"/>
      <c r="U8" s="149"/>
      <c r="V8" s="149"/>
      <c r="W8" s="149"/>
      <c r="X8" s="149"/>
    </row>
    <row r="9" spans="1:24">
      <c r="A9" s="168" t="s">
        <v>9</v>
      </c>
      <c r="B9" s="169"/>
      <c r="C9" s="169"/>
      <c r="D9" s="176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49"/>
      <c r="S9" s="149"/>
      <c r="T9" s="149"/>
      <c r="U9" s="149"/>
      <c r="V9" s="149"/>
      <c r="W9" s="149"/>
      <c r="X9" s="149"/>
    </row>
    <row r="10" spans="1:24">
      <c r="A10" s="192" t="s">
        <v>10</v>
      </c>
      <c r="B10" s="193"/>
      <c r="C10" s="193"/>
      <c r="D10" s="194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49"/>
      <c r="S10" s="149"/>
      <c r="T10" s="149"/>
      <c r="U10" s="149"/>
      <c r="V10" s="149"/>
      <c r="W10" s="149"/>
      <c r="X10" s="149"/>
    </row>
    <row r="11" spans="1:24">
      <c r="A11" s="180" t="s">
        <v>11</v>
      </c>
      <c r="B11" s="180" t="s">
        <v>12</v>
      </c>
      <c r="C11" s="180" t="s">
        <v>13</v>
      </c>
      <c r="D11" s="180" t="s">
        <v>14</v>
      </c>
      <c r="E11" s="181" t="s">
        <v>15</v>
      </c>
      <c r="F11" s="181" t="s">
        <v>16</v>
      </c>
      <c r="G11" s="181" t="s">
        <v>17</v>
      </c>
      <c r="H11" s="181" t="s">
        <v>18</v>
      </c>
      <c r="I11" s="181" t="s">
        <v>19</v>
      </c>
      <c r="J11" s="181" t="s">
        <v>20</v>
      </c>
      <c r="K11" s="181" t="s">
        <v>21</v>
      </c>
      <c r="L11" s="181" t="s">
        <v>22</v>
      </c>
      <c r="M11" s="181" t="s">
        <v>23</v>
      </c>
      <c r="N11" s="181" t="s">
        <v>24</v>
      </c>
      <c r="O11" s="181" t="s">
        <v>25</v>
      </c>
      <c r="P11" s="181" t="s">
        <v>26</v>
      </c>
      <c r="Q11" s="181" t="s">
        <v>27</v>
      </c>
      <c r="R11" s="181" t="s">
        <v>28</v>
      </c>
      <c r="S11" s="181" t="s">
        <v>29</v>
      </c>
      <c r="T11" s="181" t="s">
        <v>30</v>
      </c>
      <c r="U11" s="181" t="s">
        <v>31</v>
      </c>
      <c r="V11" s="181" t="s">
        <v>32</v>
      </c>
      <c r="W11" s="181" t="s">
        <v>33</v>
      </c>
      <c r="X11" s="181" t="s">
        <v>34</v>
      </c>
    </row>
    <row r="12" spans="1:24">
      <c r="A12" s="166" t="inlineStr">
        <is>
          <t>06-Jan</t>
        </is>
      </c>
      <c r="B12" s="149" t="inlineStr">
        <is>
          <t>Sharath</t>
        </is>
      </c>
      <c r="C12" s="149" t="inlineStr">
        <is>
          <t>0</t>
        </is>
      </c>
      <c r="D12" s="149" t="inlineStr">
        <is>
          <t>0</t>
        </is>
      </c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</row>
    <row r="13" spans="1:24">
      <c r="A13" s="166" t="inlineStr">
        <is>
          <t>13-Jan</t>
        </is>
      </c>
      <c r="B13" s="149" t="inlineStr">
        <is>
          <t>Trishit</t>
        </is>
      </c>
      <c r="C13" s="149" t="inlineStr">
        <is>
          <t>0</t>
        </is>
      </c>
      <c r="D13" s="149" t="inlineStr">
        <is>
          <t>0</t>
        </is>
      </c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166" t="inlineStr">
        <is>
          <t>20-Jan</t>
        </is>
      </c>
      <c r="B14" s="149" t="inlineStr">
        <is>
          <t>Anupriya</t>
        </is>
      </c>
      <c r="C14" s="149" t="inlineStr">
        <is>
          <t>0</t>
        </is>
      </c>
      <c r="D14" s="149" t="inlineStr">
        <is>
          <t>0</t>
        </is>
      </c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</row>
    <row r="15" spans="1:24">
      <c r="A15" s="166" t="inlineStr">
        <is>
          <t>27-Jan</t>
        </is>
      </c>
      <c r="B15" s="149" t="inlineStr">
        <is>
          <t>Ritu</t>
        </is>
      </c>
      <c r="C15" s="149" t="inlineStr">
        <is>
          <t>0</t>
        </is>
      </c>
      <c r="D15" s="149" t="inlineStr">
        <is>
          <t>0</t>
        </is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</row>
    <row r="16" spans="1:24">
      <c r="A16" s="166" t="inlineStr">
        <is>
          <t>03-Feb</t>
        </is>
      </c>
      <c r="B16" s="149" t="inlineStr">
        <is>
          <t>Vinay</t>
        </is>
      </c>
      <c r="C16" s="149" t="inlineStr">
        <is>
          <t>0</t>
        </is>
      </c>
      <c r="D16" s="149" t="inlineStr">
        <is>
          <t>0</t>
        </is>
      </c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24">
      <c r="A17" s="166" t="inlineStr">
        <is>
          <t>10-Feb</t>
        </is>
      </c>
      <c r="B17" s="149" t="inlineStr">
        <is>
          <t>Sriza</t>
        </is>
      </c>
      <c r="C17" s="149" t="inlineStr">
        <is>
          <t>0</t>
        </is>
      </c>
      <c r="D17" s="149" t="inlineStr">
        <is>
          <t>0</t>
        </is>
      </c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24">
      <c r="A18" s="166" t="inlineStr">
        <is>
          <t>17-Feb</t>
        </is>
      </c>
      <c r="B18" s="149" t="inlineStr">
        <is>
          <t>Tarun</t>
        </is>
      </c>
      <c r="C18" s="149" t="inlineStr">
        <is>
          <t>1</t>
        </is>
      </c>
      <c r="D18" s="149" t="inlineStr">
        <is>
          <t>1</t>
        </is>
      </c>
      <c r="E18" s="229" t="str">
        <f>HYPERLINK("https://jira3.cerner.com/browse/ASPREPDEV-51225","ASPREPDEV-51225")</f>
        <v>ASPREPDEV-51225</v>
      </c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24">
      <c r="A19" s="166" t="inlineStr">
        <is>
          <t>24-Feb</t>
        </is>
      </c>
      <c r="B19" s="149" t="inlineStr">
        <is>
          <t>Madhumita</t>
        </is>
      </c>
      <c r="C19" s="149" t="inlineStr">
        <is>
          <t>0</t>
        </is>
      </c>
      <c r="D19" s="149" t="inlineStr">
        <is>
          <t>0</t>
        </is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24">
      <c r="A20" s="166" t="inlineStr">
        <is>
          <t>02-Mar</t>
        </is>
      </c>
      <c r="B20" s="149" t="inlineStr">
        <is>
          <t>Sharath</t>
        </is>
      </c>
      <c r="C20" s="149" t="inlineStr">
        <is>
          <t>1</t>
        </is>
      </c>
      <c r="D20" s="149" t="inlineStr">
        <is>
          <t>1</t>
        </is>
      </c>
      <c r="E20" s="229" t="str">
        <f>HYPERLINK("https://jira3.cerner.com/browse/ASPREPDEV-51343","ASPREPDEV-51343")</f>
        <v>ASPREPDEV-51343</v>
      </c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24">
      <c r="A21" s="166" t="inlineStr">
        <is>
          <t>09-Mar</t>
        </is>
      </c>
      <c r="B21" s="149" t="inlineStr">
        <is>
          <t>Trishit</t>
        </is>
      </c>
      <c r="C21" s="149" t="inlineStr">
        <is>
          <t>2</t>
        </is>
      </c>
      <c r="D21" s="149" t="inlineStr">
        <is>
          <t>0</t>
        </is>
      </c>
      <c r="E21" s="226" t="str">
        <f>HYPERLINK("https://jira3.cerner.com/browse/ASPREPDEV-51474","ASPREPDEV-51474")</f>
        <v>ASPREPDEV-51474</v>
      </c>
      <c r="F21" s="226" t="str">
        <f>HYPERLINK("https://jira3.cerner.com/browse/ASPREPDEV-51451","ASPREPDEV-51451")</f>
        <v>ASPREPDEV-51451</v>
      </c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24">
      <c r="A22" s="166" t="inlineStr">
        <is>
          <t>16-Mar</t>
        </is>
      </c>
      <c r="B22" s="149" t="inlineStr">
        <is>
          <t>Anupriya</t>
        </is>
      </c>
      <c r="C22" s="149" t="inlineStr">
        <is>
          <t>1</t>
        </is>
      </c>
      <c r="D22" s="149" t="inlineStr">
        <is>
          <t>1</t>
        </is>
      </c>
      <c r="E22" s="229" t="str">
        <f>HYPERLINK("https://jira3.cerner.com/browse/ASPREPDEV-51451","ASPREPDEV-51451")</f>
        <v>ASPREPDEV-51451</v>
      </c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24">
      <c r="A23" s="166" t="inlineStr">
        <is>
          <t>23-Mar</t>
        </is>
      </c>
      <c r="B23" s="149" t="inlineStr">
        <is>
          <t>Ritu</t>
        </is>
      </c>
      <c r="C23" s="149" t="inlineStr">
        <is>
          <t>0</t>
        </is>
      </c>
      <c r="D23" s="149" t="inlineStr">
        <is>
          <t>0</t>
        </is>
      </c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24">
      <c r="A24" s="166" t="inlineStr">
        <is>
          <t>30-Mar</t>
        </is>
      </c>
      <c r="B24" s="149" t="inlineStr">
        <is>
          <t>Sriza</t>
        </is>
      </c>
      <c r="C24" s="149" t="inlineStr">
        <is>
          <t>0</t>
        </is>
      </c>
      <c r="D24" s="149" t="inlineStr">
        <is>
          <t>0</t>
        </is>
      </c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24">
      <c r="A25" s="166" t="inlineStr">
        <is>
          <t>06-Apr</t>
        </is>
      </c>
      <c r="B25" s="149" t="inlineStr">
        <is>
          <t>Reppa</t>
        </is>
      </c>
      <c r="C25" s="149" t="inlineStr">
        <is>
          <t>0</t>
        </is>
      </c>
      <c r="D25" s="149" t="inlineStr">
        <is>
          <t>0</t>
        </is>
      </c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24">
      <c r="A26" s="166" t="inlineStr">
        <is>
          <t>13-Apr</t>
        </is>
      </c>
      <c r="B26" s="149" t="inlineStr">
        <is>
          <t>Tarun</t>
        </is>
      </c>
      <c r="C26" s="149" t="inlineStr">
        <is>
          <t>0</t>
        </is>
      </c>
      <c r="D26" s="149" t="inlineStr">
        <is>
          <t>0</t>
        </is>
      </c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24">
      <c r="A27" s="166" t="inlineStr">
        <is>
          <t>20-Apr</t>
        </is>
      </c>
      <c r="B27" s="149" t="inlineStr">
        <is>
          <t>Madhumita</t>
        </is>
      </c>
      <c r="C27" s="149" t="inlineStr">
        <is>
          <t>0</t>
        </is>
      </c>
      <c r="D27" s="149" t="inlineStr">
        <is>
          <t>0</t>
        </is>
      </c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24">
      <c r="A28" s="166" t="inlineStr">
        <is>
          <t>27-Apr</t>
        </is>
      </c>
      <c r="B28" s="149" t="inlineStr">
        <is>
          <t>Sharath</t>
        </is>
      </c>
      <c r="C28" s="149" t="inlineStr">
        <is>
          <t>2</t>
        </is>
      </c>
      <c r="D28" s="149" t="inlineStr">
        <is>
          <t>2</t>
        </is>
      </c>
      <c r="E28" s="229" t="str">
        <f>HYPERLINK("https://jira3.cerner.com/browse/ASPREPDEV-52196","ASPREPDEV-52196")</f>
        <v>ASPREPDEV-52196</v>
      </c>
      <c r="F28" s="229" t="str">
        <f>HYPERLINK("https://jira3.cerner.com/browse/ASPREPDEV-52354","ASPREPDEV-52354")</f>
        <v>ASPREPDEV-52354</v>
      </c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24">
      <c r="A29" s="166" t="inlineStr">
        <is>
          <t>04-May</t>
        </is>
      </c>
      <c r="B29" s="149" t="inlineStr">
        <is>
          <t>Trishit</t>
        </is>
      </c>
      <c r="C29" s="149" t="inlineStr">
        <is>
          <t>1</t>
        </is>
      </c>
      <c r="D29" s="149" t="inlineStr">
        <is>
          <t>0</t>
        </is>
      </c>
      <c r="E29" s="226" t="str">
        <f>HYPERLINK("https://jira3.cerner.com/browse/ASPREPDEV-52342","ASPREPDEV-52342")</f>
        <v>ASPREPDEV-52342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24">
      <c r="A30" s="166" t="inlineStr">
        <is>
          <t>11-May</t>
        </is>
      </c>
      <c r="B30" s="149" t="inlineStr">
        <is>
          <t>Anupriya</t>
        </is>
      </c>
      <c r="C30" s="149" t="inlineStr">
        <is>
          <t>1</t>
        </is>
      </c>
      <c r="D30" s="149" t="inlineStr">
        <is>
          <t>1</t>
        </is>
      </c>
      <c r="E30" s="229" t="str">
        <f>HYPERLINK("https://jira3.cerner.com/browse/ASPREPDEV-52342","ASPREPDEV-52342")</f>
        <v>ASPREPDEV-52342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24">
      <c r="A31" s="166" t="inlineStr">
        <is>
          <t>18-May</t>
        </is>
      </c>
      <c r="B31" s="149" t="inlineStr">
        <is>
          <t>Ritu</t>
        </is>
      </c>
      <c r="C31" s="149" t="inlineStr">
        <is>
          <t>0</t>
        </is>
      </c>
      <c r="D31" s="149" t="inlineStr">
        <is>
          <t>0</t>
        </is>
      </c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24">
      <c r="A32" s="166" t="inlineStr">
        <is>
          <t>25-May</t>
        </is>
      </c>
      <c r="B32" s="149" t="inlineStr">
        <is>
          <t>Sriza</t>
        </is>
      </c>
      <c r="C32" s="149" t="inlineStr">
        <is>
          <t>1</t>
        </is>
      </c>
      <c r="D32" s="149" t="inlineStr">
        <is>
          <t>0</t>
        </is>
      </c>
      <c r="E32" s="226" t="str">
        <f>HYPERLINK("https://jira3.cerner.com/browse/ASPREPDEV-52608","ASPREPDEV-52608")</f>
        <v>ASPREPDEV-52608</v>
      </c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24">
      <c r="A33" s="166" t="inlineStr">
        <is>
          <t>01-Jun</t>
        </is>
      </c>
      <c r="B33" s="149" t="inlineStr">
        <is>
          <t>Tarun</t>
        </is>
      </c>
      <c r="C33" s="149" t="inlineStr">
        <is>
          <t>0</t>
        </is>
      </c>
      <c r="D33" s="149" t="inlineStr">
        <is>
          <t>0</t>
        </is>
      </c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</row>
    <row r="34" spans="1:24">
      <c r="A34" s="166" t="inlineStr">
        <is>
          <t>08-Jun</t>
        </is>
      </c>
      <c r="B34" s="149" t="inlineStr">
        <is>
          <t>Reppa</t>
        </is>
      </c>
      <c r="C34" t="inlineStr">
        <is>
          <t>1</t>
        </is>
      </c>
      <c r="D34" s="149" t="inlineStr">
        <is>
          <t>1</t>
        </is>
      </c>
      <c r="E34" s="229" t="str">
        <f>HYPERLINK("https://jira3.cerner.com/browse/ASPREPDEV-52766","ASPREPDEV-52766")</f>
        <v>ASPREPDEV-52766</v>
      </c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24">
      <c r="A35" s="166" t="inlineStr">
        <is>
          <t>15-Jun</t>
        </is>
      </c>
      <c r="B35" s="149" t="inlineStr">
        <is>
          <t>Madhumita</t>
        </is>
      </c>
      <c r="C35" s="149" t="inlineStr">
        <is>
          <t>1</t>
        </is>
      </c>
      <c r="D35" s="149" t="inlineStr">
        <is>
          <t>0</t>
        </is>
      </c>
      <c r="E35" s="226" t="str">
        <f>HYPERLINK("https://jira3.cerner.com/browse/ASPREPDEV-52906","ASPREPDEV-52906")</f>
        <v>ASPREPDEV-52906</v>
      </c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24">
      <c r="A36" s="166" t="inlineStr">
        <is>
          <t>22-Jun</t>
        </is>
      </c>
      <c r="B36" s="149" t="inlineStr">
        <is>
          <t>Sharath</t>
        </is>
      </c>
      <c r="C36" s="149" t="inlineStr">
        <is>
          <t>4</t>
        </is>
      </c>
      <c r="D36" s="149" t="inlineStr">
        <is>
          <t>4</t>
        </is>
      </c>
      <c r="E36" s="229" t="str">
        <f>HYPERLINK("https://jira3.cerner.com/browse/ASPREPDEV-52969","ASPREPDEV-52969")</f>
        <v>ASPREPDEV-52969</v>
      </c>
      <c r="F36" s="229" t="str">
        <f>HYPERLINK("https://jira3.cerner.com/browse/ASPREPDEV-52906","ASPREPDEV-52906")</f>
        <v>ASPREPDEV-52906</v>
      </c>
      <c r="G36" s="229" t="str">
        <f>HYPERLINK("https://jira3.cerner.com/browse/ASPREPDEV-53212","ASPREPDEV-53212")</f>
        <v>ASPREPDEV-53212</v>
      </c>
      <c r="H36" s="229" t="str">
        <f>HYPERLINK("https://jira3.cerner.com/browse/ASPREPDEV-53231","ASPREPDEV-53231")</f>
        <v>ASPREPDEV-53231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24">
      <c r="A37" s="166" t="inlineStr">
        <is>
          <t>29-Jun</t>
        </is>
      </c>
      <c r="B37" s="149" t="inlineStr">
        <is>
          <t>Trishit</t>
        </is>
      </c>
      <c r="C37" s="149" t="inlineStr">
        <is>
          <t>2</t>
        </is>
      </c>
      <c r="D37" s="149" t="inlineStr">
        <is>
          <t>2</t>
        </is>
      </c>
      <c r="E37" s="229" t="str">
        <f>HYPERLINK("https://jira3.cerner.com/browse/ASPREPDEV-53253","ASPREPDEV-53253")</f>
        <v>ASPREPDEV-53253</v>
      </c>
      <c r="F37" s="229" t="str">
        <f>HYPERLINK("https://jira3.cerner.com/browse/ASPREPDEV-53264","ASPREPDEV-53264")</f>
        <v>ASPREPDEV-53264</v>
      </c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24">
      <c r="A38" s="166" t="inlineStr">
        <is>
          <t>06-Jul</t>
        </is>
      </c>
      <c r="B38" s="149" t="inlineStr">
        <is>
          <t>Anupriya</t>
        </is>
      </c>
      <c r="C38" s="149" t="inlineStr">
        <is>
          <t>1</t>
        </is>
      </c>
      <c r="D38" s="149" t="inlineStr">
        <is>
          <t>1</t>
        </is>
      </c>
      <c r="E38" s="229" t="str">
        <f>HYPERLINK("https://jira3.cerner.com/browse/ASPREPDEV-53332","ASPREPDEV-53332")</f>
        <v>ASPREPDEV-53332</v>
      </c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24">
      <c r="A39" s="166" t="inlineStr">
        <is>
          <t>13-Jul</t>
        </is>
      </c>
      <c r="B39" s="149" t="inlineStr">
        <is>
          <t>Ritu</t>
        </is>
      </c>
      <c r="C39" s="149" t="inlineStr">
        <is>
          <t>0</t>
        </is>
      </c>
      <c r="D39" s="149" t="inlineStr">
        <is>
          <t>0</t>
        </is>
      </c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24">
      <c r="A40" s="166" t="inlineStr">
        <is>
          <t>20-Jul</t>
        </is>
      </c>
      <c r="B40" s="149" t="inlineStr">
        <is>
          <t>Sriza</t>
        </is>
      </c>
      <c r="C40" s="149" t="inlineStr">
        <is>
          <t>1</t>
        </is>
      </c>
      <c r="D40" s="149" t="inlineStr">
        <is>
          <t>1</t>
        </is>
      </c>
      <c r="E40" s="229" t="str">
        <f>HYPERLINK("https://jira3.cerner.com/browse/ASPREPDEV-53467","ASPREPDEV-53467")</f>
        <v>ASPREPDEV-53467</v>
      </c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24">
      <c r="A41" s="166" t="inlineStr">
        <is>
          <t>27-Jul</t>
        </is>
      </c>
      <c r="B41" s="149" t="inlineStr">
        <is>
          <t>Reppa</t>
        </is>
      </c>
      <c r="C41" s="149" t="inlineStr">
        <is>
          <t>0</t>
        </is>
      </c>
      <c r="D41" s="149" t="inlineStr">
        <is>
          <t>0</t>
        </is>
      </c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24">
      <c r="A42" s="166" t="inlineStr">
        <is>
          <t>03-Aug</t>
        </is>
      </c>
      <c r="B42" s="149" t="inlineStr">
        <is>
          <t>Madhumita</t>
        </is>
      </c>
      <c r="C42" s="149" t="inlineStr">
        <is>
          <t>1</t>
        </is>
      </c>
      <c r="D42" s="149" t="inlineStr">
        <is>
          <t>1</t>
        </is>
      </c>
      <c r="E42" s="229" t="str">
        <f>HYPERLINK("https://jira3.cerner.com/browse/ASPREPDEV-53636","ASPREPDEV-53636")</f>
        <v>ASPREPDEV-53636</v>
      </c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24">
      <c r="A43" s="166" t="inlineStr">
        <is>
          <t>10-Aug</t>
        </is>
      </c>
      <c r="B43" s="149" t="inlineStr">
        <is>
          <t>Sharath</t>
        </is>
      </c>
      <c r="C43" s="149" t="inlineStr">
        <is>
          <t>1</t>
        </is>
      </c>
      <c r="D43" s="149" t="inlineStr">
        <is>
          <t>1</t>
        </is>
      </c>
      <c r="E43" s="229" t="str">
        <f>HYPERLINK("https://jira3.cerner.com/browse/ASPREPDEV-53766","ASPREPDEV-53766")</f>
        <v>ASPREPDEV-53766</v>
      </c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24">
      <c r="A44" s="166" t="inlineStr">
        <is>
          <t>17-Aug</t>
        </is>
      </c>
      <c r="B44" s="149" t="inlineStr">
        <is>
          <t>Trishit</t>
        </is>
      </c>
      <c r="C44" s="149" t="inlineStr">
        <is>
          <t>1</t>
        </is>
      </c>
      <c r="D44" s="149" t="inlineStr">
        <is>
          <t>1</t>
        </is>
      </c>
      <c r="E44" s="229" t="str">
        <f>HYPERLINK("https://jira3.cerner.com/browse/ASPREPDEV-53813","ASPREPDEV-53813")</f>
        <v>ASPREPDEV-53813</v>
      </c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1:24">
      <c r="A45" s="166" t="inlineStr">
        <is>
          <t>24-Aug</t>
        </is>
      </c>
      <c r="B45" s="149" t="inlineStr">
        <is>
          <t>Anupriya</t>
        </is>
      </c>
      <c r="C45" s="149" t="inlineStr">
        <is>
          <t>0</t>
        </is>
      </c>
      <c r="D45" s="149" t="inlineStr">
        <is>
          <t>0</t>
        </is>
      </c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24">
      <c r="A46" s="166" t="inlineStr">
        <is>
          <t>31-Aug</t>
        </is>
      </c>
      <c r="B46" s="149" t="inlineStr">
        <is>
          <t>Ritu</t>
        </is>
      </c>
      <c r="C46" s="149" t="inlineStr">
        <is>
          <t>0</t>
        </is>
      </c>
      <c r="D46" s="149" t="inlineStr">
        <is>
          <t>0</t>
        </is>
      </c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24">
      <c r="A47" s="166" t="inlineStr">
        <is>
          <t>07-Sep</t>
        </is>
      </c>
      <c r="B47" s="149" t="inlineStr">
        <is>
          <t>Sriza</t>
        </is>
      </c>
      <c r="C47" s="149" t="inlineStr">
        <is>
          <t>1</t>
        </is>
      </c>
      <c r="D47" s="149" t="inlineStr">
        <is>
          <t>1</t>
        </is>
      </c>
      <c r="E47" s="229" t="str">
        <f>HYPERLINK("https://jira3.cerner.com/browse/ASPREPDEV-54104","ASPREPDEV-54104")</f>
        <v>ASPREPDEV-54104</v>
      </c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24">
      <c r="A48" s="166" t="inlineStr">
        <is>
          <t>14-Sep</t>
        </is>
      </c>
      <c r="B48" s="149" t="inlineStr">
        <is>
          <t>Reppa</t>
        </is>
      </c>
      <c r="C48" s="149" t="inlineStr">
        <is>
          <t>0</t>
        </is>
      </c>
      <c r="D48" s="149" t="inlineStr">
        <is>
          <t>0</t>
        </is>
      </c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24">
      <c r="A49" s="166" t="inlineStr">
        <is>
          <t>21-Sep</t>
        </is>
      </c>
      <c r="B49" s="149" t="inlineStr">
        <is>
          <t>Madhumita</t>
        </is>
      </c>
      <c r="C49" s="149" t="inlineStr">
        <is>
          <t>0</t>
        </is>
      </c>
      <c r="D49" s="149" t="inlineStr">
        <is>
          <t>0</t>
        </is>
      </c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24">
      <c r="A50" s="166" t="inlineStr">
        <is>
          <t>28-Sep</t>
        </is>
      </c>
      <c r="B50" s="149" t="inlineStr">
        <is>
          <t>Sharath</t>
        </is>
      </c>
      <c r="C50" s="149" t="inlineStr">
        <is>
          <t>0</t>
        </is>
      </c>
      <c r="D50" s="149" t="inlineStr">
        <is>
          <t>0</t>
        </is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24">
      <c r="A51" s="166" t="inlineStr">
        <is>
          <t>05-Oct</t>
        </is>
      </c>
      <c r="B51" s="149" t="inlineStr">
        <is>
          <t>Trishit</t>
        </is>
      </c>
      <c r="C51" s="149" t="inlineStr">
        <is>
          <t>2</t>
        </is>
      </c>
      <c r="D51" s="149" t="inlineStr">
        <is>
          <t>2</t>
        </is>
      </c>
      <c r="E51" s="229" t="str">
        <f>HYPERLINK("https://jira3.cerner.com/browse/ASPREPDEV-54515","ASPREPDEV-54515")</f>
        <v>ASPREPDEV-54515</v>
      </c>
      <c r="F51" s="229" t="str">
        <f>HYPERLINK("https://jira3.cerner.com/browse/ASPREPDEV-54559","ASPREPDEV-54559")</f>
        <v>ASPREPDEV-54559</v>
      </c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24">
      <c r="A52" s="166" t="inlineStr">
        <is>
          <t>12-Oct</t>
        </is>
      </c>
      <c r="B52" s="149" t="inlineStr">
        <is>
          <t>Ritu</t>
        </is>
      </c>
      <c r="C52" t="inlineStr">
        <is>
          <t>0</t>
        </is>
      </c>
      <c r="D52" t="inlineStr">
        <is>
          <t>0</t>
        </is>
      </c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24">
      <c r="A53" s="166" t="inlineStr">
        <is>
          <t>19-Oct</t>
        </is>
      </c>
      <c r="B53" s="149" t="inlineStr">
        <is>
          <t>Sriza</t>
        </is>
      </c>
      <c r="C53" s="149" t="inlineStr">
        <is>
          <t>0</t>
        </is>
      </c>
      <c r="D53" s="149" t="inlineStr">
        <is>
          <t>0</t>
        </is>
      </c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24">
      <c r="A54" s="166" t="inlineStr">
        <is>
          <t>26-Oct</t>
        </is>
      </c>
      <c r="B54" s="149" t="inlineStr">
        <is>
          <t>Madhumita</t>
        </is>
      </c>
      <c r="C54" s="149" t="inlineStr">
        <is>
          <t>0</t>
        </is>
      </c>
      <c r="D54" s="149" t="inlineStr">
        <is>
          <t>0</t>
        </is>
      </c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24">
      <c r="A55" s="166" t="inlineStr">
        <is>
          <t>02-Nov</t>
        </is>
      </c>
      <c r="B55" s="199" t="inlineStr">
        <is>
          <t>Trishit</t>
        </is>
      </c>
      <c r="C55" s="149" t="inlineStr">
        <is>
          <t>0</t>
        </is>
      </c>
      <c r="D55" s="149" t="inlineStr">
        <is>
          <t>0</t>
        </is>
      </c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24">
      <c r="A56" s="166" t="inlineStr">
        <is>
          <t>09-Nov</t>
        </is>
      </c>
      <c r="B56" t="inlineStr">
        <is>
          <t>Reppa</t>
        </is>
      </c>
      <c r="C56" s="149" t="inlineStr">
        <is>
          <t>0</t>
        </is>
      </c>
      <c r="D56" s="149" t="inlineStr">
        <is>
          <t>0</t>
        </is>
      </c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24">
      <c r="A57" s="166" t="inlineStr">
        <is>
          <t>16-Nov</t>
        </is>
      </c>
      <c r="B57" s="149" t="inlineStr">
        <is>
          <t>Sharath</t>
        </is>
      </c>
      <c r="C57" s="149" t="inlineStr">
        <is>
          <t>0</t>
        </is>
      </c>
      <c r="D57" s="149" t="inlineStr">
        <is>
          <t>0</t>
        </is>
      </c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24">
      <c r="A58" s="166" t="inlineStr">
        <is>
          <t>23-Nov</t>
        </is>
      </c>
      <c r="B58" s="149" t="inlineStr">
        <is>
          <t>Ritu</t>
        </is>
      </c>
      <c r="C58" s="149" t="inlineStr">
        <is>
          <t>0</t>
        </is>
      </c>
      <c r="D58" s="149" t="inlineStr">
        <is>
          <t>0</t>
        </is>
      </c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24">
      <c r="A59" s="166" t="inlineStr">
        <is>
          <t>30-Nov</t>
        </is>
      </c>
      <c r="B59" s="149" t="inlineStr">
        <is>
          <t>Sriza</t>
        </is>
      </c>
      <c r="C59" s="149" t="inlineStr">
        <is>
          <t>1</t>
        </is>
      </c>
      <c r="D59" s="149" t="inlineStr">
        <is>
          <t>1</t>
        </is>
      </c>
      <c r="E59" s="229" t="str">
        <f>HYPERLINK("https://jira3.cerner.com/browse/ASPREPDEV-55067","ASPREPDEV-55067")</f>
        <v>ASPREPDEV-55067</v>
      </c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24">
      <c r="A60" s="166" t="inlineStr">
        <is>
          <t>07-Dec</t>
        </is>
      </c>
      <c r="B60" s="199" t="inlineStr">
        <is>
          <t>Trishit</t>
        </is>
      </c>
      <c r="C60" s="149" t="inlineStr">
        <is>
          <t>1</t>
        </is>
      </c>
      <c r="D60" s="149" t="inlineStr">
        <is>
          <t>1</t>
        </is>
      </c>
      <c r="E60" s="229" t="str">
        <f>HYPERLINK("https://jira3.cerner.com/browse/ASPREPDEV-55119","ASPREPDEV-55119")</f>
        <v>ASPREPDEV-55119</v>
      </c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24">
      <c r="A61" s="166" t="inlineStr">
        <is>
          <t>14-Dec</t>
        </is>
      </c>
      <c r="B61" t="inlineStr">
        <is>
          <t>Reppa</t>
        </is>
      </c>
      <c r="C61" s="149" t="inlineStr">
        <is>
          <t>2</t>
        </is>
      </c>
      <c r="D61" s="149" t="inlineStr">
        <is>
          <t>2</t>
        </is>
      </c>
      <c r="E61" s="229" t="str">
        <f>HYPERLINK("https://jira3.cerner.com/browse/ASPREPDEV-55199","ASPREPDEV-55199")</f>
        <v>ASPREPDEV-55199</v>
      </c>
      <c r="F61" s="229" t="str">
        <f>HYPERLINK("https://jira3.cerner.com/browse/ASPREPDEV-55333","ASPREPDEV-55333")</f>
        <v>ASPREPDEV-55333</v>
      </c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24">
      <c r="A62" s="166" t="inlineStr">
        <is>
          <t>21-Dec</t>
        </is>
      </c>
      <c r="B62" s="149" t="inlineStr">
        <is>
          <t>Sharath</t>
        </is>
      </c>
      <c r="C62" s="149" t="inlineStr">
        <is>
          <t>0</t>
        </is>
      </c>
      <c r="D62" s="149" t="inlineStr">
        <is>
          <t>0</t>
        </is>
      </c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  <row r="63" spans="1:24">
      <c r="A63" s="166" t="inlineStr">
        <is>
          <t>28-Dec</t>
        </is>
      </c>
      <c r="B63" s="149" t="inlineStr">
        <is>
          <t>Sriza</t>
        </is>
      </c>
      <c r="C63" s="149" t="inlineStr">
        <is>
          <t>0</t>
        </is>
      </c>
      <c r="D63" s="149" t="inlineStr">
        <is>
          <t>0</t>
        </is>
      </c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</row>
    <row r="64" spans="1:24">
      <c r="A64" s="166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1:24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1:24">
      <c r="A66" s="149"/>
      <c r="B66" s="149" t="s">
        <v>46</v>
      </c>
      <c r="C66" s="149">
        <f>SUM(C12:C33)</f>
        <v>10</v>
      </c>
      <c r="D66" s="149">
        <f>SUM(D12:D33)</f>
        <v>7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1:24">
      <c r="A67" s="149"/>
      <c r="B67" s="149" t="s">
        <v>47</v>
      </c>
      <c r="C67" s="149">
        <f>SUM(C34:C64)</f>
        <v>20</v>
      </c>
      <c r="D67" s="149">
        <f>SUM(D34:D64)</f>
        <v>19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1:24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</row>
    <row r="69" spans="1:24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</sheetData>
  <autoFilter ref="A1:X64" xr:uid="{8B1B3901-E867-4501-8EF7-A074C949CDD3}">
    <filterColumn colId="0" showButton="0"/>
    <filterColumn colId="1" showButton="0"/>
    <filterColumn colId="2" showButton="0"/>
  </autoFilter>
  <mergeCells count="6">
    <mergeCell ref="A6:D6"/>
    <mergeCell ref="A1:D1"/>
    <mergeCell ref="A2:D2"/>
    <mergeCell ref="A3:D3"/>
    <mergeCell ref="A4:D4"/>
    <mergeCell ref="A5:D5"/>
  </mergeCells>
  <hyperlinks>
    <hyperlink ref="E18" r:id="rId1" xr:uid="{EEC648D6-AEE2-4CB8-8428-9F46EFB30AB3}"/>
    <hyperlink ref="E20" r:id="rId2" xr:uid="{82FDEBAA-8AE6-464C-AE09-B734D70F0820}"/>
    <hyperlink ref="E21" r:id="rId3" xr:uid="{9D154BEC-A6FF-40F5-9526-502B94794ABD}"/>
    <hyperlink ref="E22" r:id="rId4" xr:uid="{B3F4A4F0-A43C-4B0F-B862-38FCE55211F7}"/>
    <hyperlink ref="F21" r:id="rId5" xr:uid="{3BBA4626-EABC-47F4-8E1C-4B49B460F898}"/>
    <hyperlink ref="E28" r:id="rId6" xr:uid="{3FE4683D-2DBD-4E07-ABD8-96CFB5E306C7}"/>
    <hyperlink ref="F28" r:id="rId7" xr:uid="{ED5FB861-AB26-4C43-AC10-4C68EEA1F16F}"/>
    <hyperlink ref="E29" r:id="rId8" xr:uid="{FF6E9B6B-EE11-446C-8B4F-7A9C2BA58FF9}"/>
    <hyperlink ref="E30" r:id="rId9" xr:uid="{088506E0-BB5E-4242-AE6F-BBBC3D46C8CE}"/>
    <hyperlink ref="E34" r:id="rId10" display="https://jira3.cerner.com/browse/ASPREPDEV-52766" xr:uid="{4FA9CB00-8178-4AA4-8131-237324E681B1}"/>
    <hyperlink ref="E32" r:id="rId11" xr:uid="{0D286D9A-330E-446A-9EDB-407CA385483C}"/>
    <hyperlink ref="E35" r:id="rId12" xr:uid="{F58228B3-0641-4427-A9B6-6067724ACC9C}"/>
    <hyperlink ref="E36" r:id="rId13" xr:uid="{726FB405-8C97-4FB3-A4E7-2BA23C6156EF}"/>
    <hyperlink ref="F36" r:id="rId14" xr:uid="{92605D1D-0AC8-4A4F-A5CE-925EAD34FEFF}"/>
    <hyperlink ref="G36" r:id="rId15" xr:uid="{438394DB-5BE6-4EEB-9677-5863AE8C9C66}"/>
    <hyperlink ref="H36" r:id="rId16" xr:uid="{42906AFC-A0C1-45B4-AD61-24FDCEADAACE}"/>
    <hyperlink ref="F37" r:id="rId17" xr:uid="{4360CFD4-1632-4F27-AA40-44479BE6B847}"/>
    <hyperlink ref="E37" r:id="rId18" xr:uid="{10517B8D-DDFA-4F4C-9B5D-5F4197DFBA34}"/>
    <hyperlink ref="E38" r:id="rId19" xr:uid="{B6078785-A07F-43A1-9D1E-4FA936A62C3E}"/>
    <hyperlink ref="E40" r:id="rId20" xr:uid="{05C0E304-9A03-40EC-B4CC-61A47CFFDD62}"/>
    <hyperlink ref="E43" r:id="rId21" xr:uid="{C9B11329-16FE-40F3-AE4F-7A033CF0B571}"/>
    <hyperlink ref="E44" r:id="rId22" xr:uid="{4C3732F6-89C7-42D1-9421-57C483ADF4AA}"/>
    <hyperlink ref="E47" r:id="rId23" xr:uid="{1D2BF66D-17B9-4C17-BA10-1646A63167AC}"/>
    <hyperlink ref="E51" r:id="rId24" xr:uid="{AD571273-F05C-4E26-B3EF-FDB3FD9E6149}"/>
    <hyperlink ref="F51" r:id="rId25" xr:uid="{F89D1CFD-723C-4272-BE3B-DE4FABF666C1}"/>
    <hyperlink ref="E60" r:id="rId26" xr:uid="{06175566-0956-4ECA-938C-86F678830342}"/>
    <hyperlink ref="E61" r:id="rId27" display="https://jira3.cerner.com/browse/ASPREPDEV-55199" xr:uid="{1A30B8B8-14DD-49B0-B96F-769937EC536E}"/>
    <hyperlink ref="F61" r:id="rId28" display="https://jira3.cerner.com/browse/ASPREPDEV-55333" xr:uid="{0348DA9A-C8AB-4F3F-9216-B8D7B6A04986}"/>
  </hyperlinks>
  <pageMargins left="0.7" right="0.7" top="0.75" bottom="0.75" header="0.3" footer="0.3"/>
</worksheet>
</file>

<file path=xl/worksheets/sheet3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D0C62BCD-271D-4342-AF52-908FD8868D37}">
  <dimension ref="A1:X66"/>
  <sheetViews>
    <sheetView topLeftCell="A36" workbookViewId="0">
      <selection activeCell="D65" sqref="D65"/>
    </sheetView>
  </sheetViews>
  <sheetFormatPr defaultRowHeight="15"/>
  <cols>
    <col min="1" max="2" width="13" customWidth="1"/>
    <col min="5" max="6" width="18.140625" customWidth="1"/>
    <col min="7" max="7" width="16.5703125" customWidth="1"/>
  </cols>
  <sheetData>
    <row r="1" spans="1:24" ht="14.45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4" ht="14.45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4" ht="14.45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4" ht="14.45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24" ht="14.45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4" ht="14.45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24" ht="14.45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24" ht="14.45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24" ht="14.45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24" s="2" customFormat="1" ht="14.45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24">
      <c r="A11" s="142" t="inlineStr">
        <is>
          <t>01-Jan</t>
        </is>
      </c>
      <c r="B11" t="inlineStr">
        <is>
          <t>Anupama</t>
        </is>
      </c>
      <c r="C11" t="inlineStr">
        <is>
          <t>3</t>
        </is>
      </c>
      <c r="D11" t="inlineStr">
        <is>
          <t>0</t>
        </is>
      </c>
      <c r="E11" s="69" t="str">
        <f>HYPERLINK("https://jira3.cerner.com/browse/ASPREPDEV-39689","ASPREPDEV-39689")</f>
        <v>ASPREPDEV-39689</v>
      </c>
      <c r="F11" s="69" t="str">
        <f>HYPERLINK("https://jira3.cerner.com/browse/ASPREPDEV-39750","ASPREPDEV-39750")</f>
        <v>ASPREPDEV-39750</v>
      </c>
      <c r="G11" s="69" t="str">
        <f>HYPERLINK("https://jira3.cerner.com/browse/ASPREPDEV-39729","ASPREPDEV-39729")</f>
        <v>ASPREPDEV-39729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</row>
    <row r="12" spans="1:24">
      <c r="A12" s="142" t="inlineStr">
        <is>
          <t>08-Jan</t>
        </is>
      </c>
      <c r="B12" t="inlineStr">
        <is>
          <t>Anupriya</t>
        </is>
      </c>
      <c r="C12" t="inlineStr">
        <is>
          <t>2</t>
        </is>
      </c>
      <c r="D12" t="inlineStr">
        <is>
          <t>2</t>
        </is>
      </c>
      <c r="E12" s="71" t="str">
        <f>HYPERLINK("https://jira3.cerner.com/browse/ASPREPDEV-39884","ASPREPDEV-39884")</f>
        <v>ASPREPDEV-39884</v>
      </c>
      <c r="F12" s="71" t="str">
        <f>HYPERLINK("https://jira3.cerner.com/browse/ASPREPDEV-39886","ASPREPDEV-39886")</f>
        <v>ASPREPDEV-39886</v>
      </c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</row>
    <row r="13" spans="1:24">
      <c r="A13" s="142" t="inlineStr">
        <is>
          <t>15-Jan</t>
        </is>
      </c>
      <c r="B13" t="inlineStr">
        <is>
          <t>Kiran</t>
        </is>
      </c>
      <c r="C13" t="inlineStr">
        <is>
          <t>0</t>
        </is>
      </c>
      <c r="D13" t="inlineStr">
        <is>
          <t>0</t>
        </is>
      </c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142" t="inlineStr">
        <is>
          <t>22-Jan</t>
        </is>
      </c>
      <c r="B14" t="inlineStr">
        <is>
          <t>Madhumita</t>
        </is>
      </c>
      <c r="C14" t="inlineStr">
        <is>
          <t>0</t>
        </is>
      </c>
      <c r="D14" t="inlineStr">
        <is>
          <t>0</t>
        </is>
      </c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</row>
    <row r="15" spans="1:24">
      <c r="A15" s="142" t="inlineStr">
        <is>
          <t>29-Jan</t>
        </is>
      </c>
      <c r="B15" t="inlineStr">
        <is>
          <t>Ritu</t>
        </is>
      </c>
      <c r="C15" t="inlineStr">
        <is>
          <t>0</t>
        </is>
      </c>
      <c r="D15" t="inlineStr">
        <is>
          <t>0</t>
        </is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</row>
    <row r="16" spans="1:24">
      <c r="A16" s="142" t="inlineStr">
        <is>
          <t>05-Feb</t>
        </is>
      </c>
      <c r="B16" t="inlineStr">
        <is>
          <t>Sharath</t>
        </is>
      </c>
      <c r="C16" t="inlineStr">
        <is>
          <t>1</t>
        </is>
      </c>
      <c r="D16" t="inlineStr">
        <is>
          <t>1</t>
        </is>
      </c>
      <c r="E16" s="71" t="str">
        <f>HYPERLINK("https://jira3.cerner.com/browse/ASPREPDEV-40282","ASPREPDEV-40282")</f>
        <v>ASPREPDEV-40282</v>
      </c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8">
      <c r="A17" s="142" t="inlineStr">
        <is>
          <t>12-Feb</t>
        </is>
      </c>
      <c r="B17" t="inlineStr">
        <is>
          <t>Anupama</t>
        </is>
      </c>
      <c r="C17" t="inlineStr">
        <is>
          <t>1</t>
        </is>
      </c>
      <c r="D17" t="inlineStr">
        <is>
          <t>0</t>
        </is>
      </c>
      <c r="E17" s="69" t="str">
        <f>HYPERLINK("https://jira3.cerner.com/browse/ASPREPDEV-39262","ASPREPDEV-39262")</f>
        <v>ASPREPDEV-39262</v>
      </c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8">
      <c r="A18" s="142" t="inlineStr">
        <is>
          <t>19-Feb</t>
        </is>
      </c>
      <c r="B18" t="inlineStr">
        <is>
          <t>Vinay</t>
        </is>
      </c>
      <c r="C18" t="inlineStr">
        <is>
          <t>0</t>
        </is>
      </c>
      <c r="D18" t="inlineStr">
        <is>
          <t>0</t>
        </is>
      </c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8">
      <c r="A19" s="142" t="inlineStr">
        <is>
          <t>26-Feb</t>
        </is>
      </c>
      <c r="B19" t="inlineStr">
        <is>
          <t>Tarun</t>
        </is>
      </c>
      <c r="C19" t="inlineStr">
        <is>
          <t>1</t>
        </is>
      </c>
      <c r="D19" t="inlineStr">
        <is>
          <t>1</t>
        </is>
      </c>
      <c r="E19" s="71" t="str">
        <f>HYPERLINK("https://jira3.cerner.com/browse/ASPREPDEV-40530","ASPREPDEV-40530")</f>
        <v>ASPREPDEV-40530</v>
      </c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8">
      <c r="A20" s="142" t="inlineStr">
        <is>
          <t>04-Mar</t>
        </is>
      </c>
      <c r="B20" t="inlineStr">
        <is>
          <t>Sharath</t>
        </is>
      </c>
      <c r="C20" t="inlineStr">
        <is>
          <t>2</t>
        </is>
      </c>
      <c r="D20" t="inlineStr">
        <is>
          <t>2</t>
        </is>
      </c>
      <c r="E20" s="71" t="str">
        <f>HYPERLINK("https://jira3.cerner.com/browse/ASPREPDEV-40878","ASPREPDEV-40878")</f>
        <v>ASPREPDEV-40878</v>
      </c>
      <c r="F20" s="71" t="str">
        <f>HYPERLINK("https://jira3.cerner.com/browse/ASPREPDEV-40902","ASPREPDEV-40902")</f>
        <v>ASPREPDEV-40902</v>
      </c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8">
      <c r="A21" s="142" t="inlineStr">
        <is>
          <t>11-Mar</t>
        </is>
      </c>
      <c r="B21" t="inlineStr">
        <is>
          <t>Madhumita</t>
        </is>
      </c>
      <c r="C21" t="inlineStr">
        <is>
          <t>1</t>
        </is>
      </c>
      <c r="D21" t="inlineStr">
        <is>
          <t>0</t>
        </is>
      </c>
      <c r="E21" s="69" t="str">
        <f>HYPERLINK("https://jira3.cerner.com/browse/ASPREPDEV-41020","ASPREPDEV-41020")</f>
        <v>ASPREPDEV-41020</v>
      </c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8">
      <c r="A22" s="142" t="inlineStr">
        <is>
          <t>18-Mar</t>
        </is>
      </c>
      <c r="B22" t="inlineStr">
        <is>
          <t>Ritu</t>
        </is>
      </c>
      <c r="C22" t="inlineStr">
        <is>
          <t>1</t>
        </is>
      </c>
      <c r="D22" t="inlineStr">
        <is>
          <t>1</t>
        </is>
      </c>
      <c r="E22" s="71" t="str">
        <f>HYPERLINK("https://jira3.cerner.com/browse/ASPREPDEV-41020","ASPREPDEV-41020")</f>
        <v>ASPREPDEV-41020</v>
      </c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8">
      <c r="A23" s="142" t="inlineStr">
        <is>
          <t>25-Mar</t>
        </is>
      </c>
      <c r="B23" t="inlineStr">
        <is>
          <t>Anupriya</t>
        </is>
      </c>
      <c r="C23" t="inlineStr">
        <is>
          <t>1</t>
        </is>
      </c>
      <c r="D23" t="inlineStr">
        <is>
          <t>1</t>
        </is>
      </c>
      <c r="E23" s="71" t="str">
        <f>HYPERLINK("https://jira3.cerner.com/browse/ASPREPDEV-41204","ASPREPDEV-41204")</f>
        <v>ASPREPDEV-41204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8">
      <c r="A24" s="142" t="inlineStr">
        <is>
          <t>01-Apr</t>
        </is>
      </c>
      <c r="B24" t="inlineStr">
        <is>
          <t>Tarun</t>
        </is>
      </c>
      <c r="C24" t="inlineStr">
        <is>
          <t>1</t>
        </is>
      </c>
      <c r="D24" t="inlineStr">
        <is>
          <t>0</t>
        </is>
      </c>
      <c r="E24" s="69" t="str">
        <f>HYPERLINK("https://jira3.cerner.com/browse/ASPREPDEV-41292","ASPREPDEV-41292")</f>
        <v>ASPREPDEV-41292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8">
      <c r="A25" s="142" t="inlineStr">
        <is>
          <t>08-Apr</t>
        </is>
      </c>
      <c r="B25" t="inlineStr">
        <is>
          <t>Vinay</t>
        </is>
      </c>
      <c r="C25" t="inlineStr">
        <is>
          <t>0</t>
        </is>
      </c>
      <c r="D25" t="inlineStr">
        <is>
          <t>0</t>
        </is>
      </c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8">
      <c r="A26" s="142" t="inlineStr">
        <is>
          <t>15-Apr</t>
        </is>
      </c>
      <c r="B26" t="inlineStr">
        <is>
          <t>Anupama</t>
        </is>
      </c>
      <c r="C26" t="inlineStr">
        <is>
          <t>0</t>
        </is>
      </c>
      <c r="D26" t="inlineStr">
        <is>
          <t>0</t>
        </is>
      </c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8">
      <c r="A27" s="142" t="inlineStr">
        <is>
          <t>22-Apr</t>
        </is>
      </c>
      <c r="B27" t="inlineStr">
        <is>
          <t>Anupriya</t>
        </is>
      </c>
      <c r="C27" t="inlineStr">
        <is>
          <t>1</t>
        </is>
      </c>
      <c r="D27" t="inlineStr">
        <is>
          <t>0</t>
        </is>
      </c>
      <c r="E27" s="69" t="str">
        <f>HYPERLINK("https://jira3.cerner.com/browse/ASPREPDEV-41618","ASPREPDEV-41618")</f>
        <v>ASPREPDEV-41618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8">
      <c r="A28" s="142" t="inlineStr">
        <is>
          <t>29-Apr</t>
        </is>
      </c>
      <c r="B28" t="inlineStr">
        <is>
          <t>Madhumita</t>
        </is>
      </c>
      <c r="C28" t="inlineStr">
        <is>
          <t>1</t>
        </is>
      </c>
      <c r="D28" t="inlineStr">
        <is>
          <t>1</t>
        </is>
      </c>
      <c r="E28" s="71" t="str">
        <f>HYPERLINK("https://jira3.cerner.com/browse/ASPREPDEV-41618","ASPREPDEV-41618")</f>
        <v>ASPREPDEV-41618</v>
      </c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8">
      <c r="A29" s="142" t="inlineStr">
        <is>
          <t>06-May</t>
        </is>
      </c>
      <c r="B29" t="inlineStr">
        <is>
          <t>Ritu</t>
        </is>
      </c>
      <c r="C29" t="inlineStr">
        <is>
          <t>1</t>
        </is>
      </c>
      <c r="D29" t="inlineStr">
        <is>
          <t>0</t>
        </is>
      </c>
      <c r="E29" s="69" t="str">
        <f>HYPERLINK("https://jira3.cerner.com/browse/ASPREPDEV-41925","ASPREPDEV-41925")</f>
        <v>ASPREPDEV-41925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8">
      <c r="A30" s="142" t="inlineStr">
        <is>
          <t>13-May</t>
        </is>
      </c>
      <c r="B30" t="inlineStr">
        <is>
          <t>Sharath</t>
        </is>
      </c>
      <c r="C30" t="inlineStr">
        <is>
          <t>1</t>
        </is>
      </c>
      <c r="D30" t="inlineStr">
        <is>
          <t>1</t>
        </is>
      </c>
      <c r="E30" s="71" t="str">
        <f>HYPERLINK("https://jira3.cerner.com/browse/ASPREPDEV-41925","ASPREPDEV-41925")</f>
        <v>ASPREPDEV-41925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8">
      <c r="A31" s="142" t="inlineStr">
        <is>
          <t>20-May</t>
        </is>
      </c>
      <c r="B31" t="inlineStr">
        <is>
          <t>Tarun</t>
        </is>
      </c>
      <c r="C31" t="inlineStr">
        <is>
          <t>0</t>
        </is>
      </c>
      <c r="D31" t="inlineStr">
        <is>
          <t>0</t>
        </is>
      </c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8">
      <c r="A32" s="166" t="inlineStr">
        <is>
          <t>27-May</t>
        </is>
      </c>
      <c r="B32" s="149"/>
      <c r="C32" s="149" t="inlineStr">
        <is>
          <t>0</t>
        </is>
      </c>
      <c r="D32" s="149" t="inlineStr">
        <is>
          <t>0</t>
        </is>
      </c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8">
      <c r="A33" s="166" t="inlineStr">
        <is>
          <t>03-Jun</t>
        </is>
      </c>
      <c r="B33" s="149"/>
      <c r="C33" s="149" t="inlineStr">
        <is>
          <t>0</t>
        </is>
      </c>
      <c r="D33" s="149" t="inlineStr">
        <is>
          <t>0</t>
        </is>
      </c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</row>
    <row r="34" spans="1:8">
      <c r="A34" s="166" t="inlineStr">
        <is>
          <t>10-Jun</t>
        </is>
      </c>
      <c r="B34" s="149"/>
      <c r="C34" s="149" t="inlineStr">
        <is>
          <t>0</t>
        </is>
      </c>
      <c r="D34" s="149" t="inlineStr">
        <is>
          <t>0</t>
        </is>
      </c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8">
      <c r="A35" s="166" t="inlineStr">
        <is>
          <t>17-Jun</t>
        </is>
      </c>
      <c r="B35" s="149"/>
      <c r="C35" s="149" t="inlineStr">
        <is>
          <t>0</t>
        </is>
      </c>
      <c r="D35" s="149" t="inlineStr">
        <is>
          <t>0</t>
        </is>
      </c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8">
      <c r="A36" s="166" t="inlineStr">
        <is>
          <t>24-Jun</t>
        </is>
      </c>
      <c r="B36" s="149"/>
      <c r="C36" s="149" t="inlineStr">
        <is>
          <t>0</t>
        </is>
      </c>
      <c r="D36" s="149" t="inlineStr">
        <is>
          <t>0</t>
        </is>
      </c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8">
      <c r="A37" s="166" t="inlineStr">
        <is>
          <t>01-Jul</t>
        </is>
      </c>
      <c r="B37" s="149"/>
      <c r="C37" s="149" t="inlineStr">
        <is>
          <t>0</t>
        </is>
      </c>
      <c r="D37" s="149" t="inlineStr">
        <is>
          <t>0</t>
        </is>
      </c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8">
      <c r="A38" s="166" t="inlineStr">
        <is>
          <t>08-Jul</t>
        </is>
      </c>
      <c r="B38" s="149"/>
      <c r="C38" s="149" t="inlineStr">
        <is>
          <t>0</t>
        </is>
      </c>
      <c r="D38" s="149" t="inlineStr">
        <is>
          <t>0</t>
        </is>
      </c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8">
      <c r="A39" s="166" t="inlineStr">
        <is>
          <t>15-Jul</t>
        </is>
      </c>
      <c r="B39" s="149"/>
      <c r="C39" s="149" t="inlineStr">
        <is>
          <t>0</t>
        </is>
      </c>
      <c r="D39" s="149" t="inlineStr">
        <is>
          <t>0</t>
        </is>
      </c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8">
      <c r="A40" s="166" t="inlineStr">
        <is>
          <t>22-Jul</t>
        </is>
      </c>
      <c r="B40" s="149"/>
      <c r="C40" s="149" t="inlineStr">
        <is>
          <t>0</t>
        </is>
      </c>
      <c r="D40" s="149" t="inlineStr">
        <is>
          <t>0</t>
        </is>
      </c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8">
      <c r="A41" s="166" t="inlineStr">
        <is>
          <t>29-Jul</t>
        </is>
      </c>
      <c r="B41" s="149"/>
      <c r="C41" s="149" t="inlineStr">
        <is>
          <t>0</t>
        </is>
      </c>
      <c r="D41" s="149" t="inlineStr">
        <is>
          <t>0</t>
        </is>
      </c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8">
      <c r="A42" s="166" t="inlineStr">
        <is>
          <t>05-Aug</t>
        </is>
      </c>
      <c r="B42" s="149"/>
      <c r="C42" s="149" t="inlineStr">
        <is>
          <t>0</t>
        </is>
      </c>
      <c r="D42" s="149" t="inlineStr">
        <is>
          <t>0</t>
        </is>
      </c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8">
      <c r="A43" s="166" t="inlineStr">
        <is>
          <t>12-Aug</t>
        </is>
      </c>
      <c r="B43" s="149"/>
      <c r="C43" s="149" t="inlineStr">
        <is>
          <t>0</t>
        </is>
      </c>
      <c r="D43" s="149" t="inlineStr">
        <is>
          <t>0</t>
        </is>
      </c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8">
      <c r="A44" s="166" t="inlineStr">
        <is>
          <t>19-Aug</t>
        </is>
      </c>
      <c r="B44" s="149"/>
      <c r="C44" s="149" t="inlineStr">
        <is>
          <t>0</t>
        </is>
      </c>
      <c r="D44" s="149" t="inlineStr">
        <is>
          <t>0</t>
        </is>
      </c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1:8">
      <c r="A45" s="166" t="inlineStr">
        <is>
          <t>26-Aug</t>
        </is>
      </c>
      <c r="B45" s="149"/>
      <c r="C45" s="149" t="inlineStr">
        <is>
          <t>0</t>
        </is>
      </c>
      <c r="D45" s="149" t="inlineStr">
        <is>
          <t>0</t>
        </is>
      </c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8">
      <c r="A46" s="166" t="inlineStr">
        <is>
          <t>02-Sep</t>
        </is>
      </c>
      <c r="B46" s="149"/>
      <c r="C46" s="149" t="inlineStr">
        <is>
          <t>0</t>
        </is>
      </c>
      <c r="D46" s="149" t="inlineStr">
        <is>
          <t>0</t>
        </is>
      </c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8">
      <c r="A47" s="166" t="inlineStr">
        <is>
          <t>09-Sep</t>
        </is>
      </c>
      <c r="B47" s="149"/>
      <c r="C47" s="149" t="inlineStr">
        <is>
          <t>0</t>
        </is>
      </c>
      <c r="D47" s="149" t="inlineStr">
        <is>
          <t>0</t>
        </is>
      </c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8">
      <c r="A48" s="166" t="inlineStr">
        <is>
          <t>16-Sep</t>
        </is>
      </c>
      <c r="B48" s="149"/>
      <c r="C48" s="149" t="inlineStr">
        <is>
          <t>0</t>
        </is>
      </c>
      <c r="D48" s="149" t="inlineStr">
        <is>
          <t>0</t>
        </is>
      </c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8">
      <c r="A49" s="166" t="inlineStr">
        <is>
          <t>23-Sep</t>
        </is>
      </c>
      <c r="B49" s="149"/>
      <c r="C49" s="149" t="inlineStr">
        <is>
          <t>0</t>
        </is>
      </c>
      <c r="D49" s="149" t="inlineStr">
        <is>
          <t>0</t>
        </is>
      </c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8">
      <c r="A50" s="166" t="inlineStr">
        <is>
          <t>30-Sep</t>
        </is>
      </c>
      <c r="B50" s="149"/>
      <c r="C50" s="149" t="inlineStr">
        <is>
          <t>0</t>
        </is>
      </c>
      <c r="D50" s="149" t="inlineStr">
        <is>
          <t>0</t>
        </is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8">
      <c r="A51" s="166" t="inlineStr">
        <is>
          <t>07-Oct</t>
        </is>
      </c>
      <c r="B51" s="149"/>
      <c r="C51" s="149" t="inlineStr">
        <is>
          <t>0</t>
        </is>
      </c>
      <c r="D51" s="149" t="inlineStr">
        <is>
          <t>0</t>
        </is>
      </c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8">
      <c r="A52" s="166" t="inlineStr">
        <is>
          <t>14-Oct</t>
        </is>
      </c>
      <c r="B52" s="149"/>
      <c r="C52" s="149" t="inlineStr">
        <is>
          <t>0</t>
        </is>
      </c>
      <c r="D52" s="149" t="inlineStr">
        <is>
          <t>0</t>
        </is>
      </c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8">
      <c r="A53" s="166" t="inlineStr">
        <is>
          <t>21-Oct</t>
        </is>
      </c>
      <c r="B53" s="149"/>
      <c r="C53" s="149" t="inlineStr">
        <is>
          <t>0</t>
        </is>
      </c>
      <c r="D53" s="149" t="inlineStr">
        <is>
          <t>0</t>
        </is>
      </c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8">
      <c r="A54" s="166" t="inlineStr">
        <is>
          <t>28-Oct</t>
        </is>
      </c>
      <c r="B54" s="149"/>
      <c r="C54" s="149" t="inlineStr">
        <is>
          <t>0</t>
        </is>
      </c>
      <c r="D54" s="149" t="inlineStr">
        <is>
          <t>0</t>
        </is>
      </c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8">
      <c r="A55" s="166" t="inlineStr">
        <is>
          <t>04-Nov</t>
        </is>
      </c>
      <c r="B55" s="149"/>
      <c r="C55" s="149" t="inlineStr">
        <is>
          <t>0</t>
        </is>
      </c>
      <c r="D55" s="149" t="inlineStr">
        <is>
          <t>0</t>
        </is>
      </c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8">
      <c r="A56" s="166" t="inlineStr">
        <is>
          <t>11-Nov</t>
        </is>
      </c>
      <c r="B56" s="149"/>
      <c r="C56" s="149" t="inlineStr">
        <is>
          <t>0</t>
        </is>
      </c>
      <c r="D56" s="149" t="inlineStr">
        <is>
          <t>0</t>
        </is>
      </c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8">
      <c r="A57" s="166" t="inlineStr">
        <is>
          <t>18-Nov</t>
        </is>
      </c>
      <c r="B57" s="149"/>
      <c r="C57" s="149" t="inlineStr">
        <is>
          <t>0</t>
        </is>
      </c>
      <c r="D57" s="149" t="inlineStr">
        <is>
          <t>0</t>
        </is>
      </c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8">
      <c r="A58" s="166" t="inlineStr">
        <is>
          <t>25-Nov</t>
        </is>
      </c>
      <c r="B58" s="149"/>
      <c r="C58" s="149" t="inlineStr">
        <is>
          <t>0</t>
        </is>
      </c>
      <c r="D58" s="149" t="inlineStr">
        <is>
          <t>0</t>
        </is>
      </c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8">
      <c r="A59" s="166" t="inlineStr">
        <is>
          <t>02-Dec</t>
        </is>
      </c>
      <c r="B59" s="149"/>
      <c r="C59" s="149" t="inlineStr">
        <is>
          <t>0</t>
        </is>
      </c>
      <c r="D59" s="149" t="inlineStr">
        <is>
          <t>0</t>
        </is>
      </c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8">
      <c r="A60" s="166" t="inlineStr">
        <is>
          <t>09-Dec</t>
        </is>
      </c>
      <c r="B60" s="149"/>
      <c r="C60" s="149" t="inlineStr">
        <is>
          <t>0</t>
        </is>
      </c>
      <c r="D60" s="149" t="inlineStr">
        <is>
          <t>0</t>
        </is>
      </c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8">
      <c r="A61" s="166" t="inlineStr">
        <is>
          <t>16-Dec</t>
        </is>
      </c>
      <c r="B61" s="149"/>
      <c r="C61" s="149" t="inlineStr">
        <is>
          <t>0</t>
        </is>
      </c>
      <c r="D61" s="149" t="inlineStr">
        <is>
          <t>0</t>
        </is>
      </c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8">
      <c r="A62" s="166" t="inlineStr">
        <is>
          <t>23-Dec</t>
        </is>
      </c>
      <c r="B62" s="149"/>
      <c r="C62" s="149" t="inlineStr">
        <is>
          <t>0</t>
        </is>
      </c>
      <c r="D62" s="149" t="inlineStr">
        <is>
          <t>0</t>
        </is>
      </c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  <row r="63" spans="1:8">
      <c r="A63" s="166" t="inlineStr">
        <is>
          <t>30-Dec</t>
        </is>
      </c>
      <c r="B63" s="149"/>
      <c r="C63" s="149" t="inlineStr">
        <is>
          <t>0</t>
        </is>
      </c>
      <c r="D63" s="149" t="inlineStr">
        <is>
          <t>0</t>
        </is>
      </c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</row>
    <row r="65" spans="2:4">
      <c r="B65" s="149" t="s">
        <v>46</v>
      </c>
      <c r="C65" s="149">
        <f>SUM(C11:C32)</f>
        <v>18</v>
      </c>
      <c r="D65" s="149">
        <f>SUM(D11:D32)</f>
        <v>12</v>
      </c>
    </row>
    <row r="66" spans="2:4">
      <c r="B66" s="149" t="s">
        <v>47</v>
      </c>
      <c r="C66" s="149">
        <f>SUM(C33:C63)</f>
        <v>10</v>
      </c>
      <c r="D66" s="149">
        <f>SUM(D33:D63)</f>
        <v>6</v>
      </c>
    </row>
  </sheetData>
  <mergeCells count="7">
    <mergeCell ref="A9:D9"/>
    <mergeCell ref="A1:D1"/>
    <mergeCell ref="A2:D2"/>
    <mergeCell ref="A3:D3"/>
    <mergeCell ref="A4:D4"/>
    <mergeCell ref="A5:D5"/>
    <mergeCell ref="A6:D6"/>
  </mergeCells>
  <hyperlinks>
    <hyperlink ref="E11" r:id="rId1" xr:uid="{D23047CA-BC8C-4E87-B4E4-13F3B9CAFC22}"/>
    <hyperlink ref="F11" r:id="rId2" xr:uid="{C4B39EA0-F162-4BBD-864F-937CBEA5037C}"/>
    <hyperlink ref="G11" r:id="rId3" xr:uid="{20D9061B-4A10-42EE-851B-F2C738B9EB5A}"/>
    <hyperlink ref="F12" r:id="rId4" xr:uid="{494A60A4-CA27-40D1-9313-4B45964B3187}"/>
    <hyperlink ref="E12" r:id="rId5" xr:uid="{13187D79-8BE7-4D82-A8CB-0797C376EFAB}"/>
    <hyperlink ref="E16" r:id="rId6" xr:uid="{34FA06BA-8956-4922-AC31-DFCCA7777D7E}"/>
    <hyperlink ref="E17" r:id="rId7" xr:uid="{0A142FBE-1620-4F0D-8BAB-BC18DEE783B2}"/>
    <hyperlink ref="E19" r:id="rId8" xr:uid="{AE1E8CBC-AE31-489C-840B-099FF7E455BA}"/>
    <hyperlink ref="E20" r:id="rId9" xr:uid="{E47201BF-A9E4-4DB1-B305-5C1B1B540B66}"/>
    <hyperlink ref="F20" r:id="rId10" xr:uid="{D35290AD-51ED-4F9A-A442-5BD944F72955}"/>
    <hyperlink ref="E21" r:id="rId11" xr:uid="{84083DA2-ACD5-45F6-981E-F4E3FACF9538}"/>
    <hyperlink ref="E23" r:id="rId12" xr:uid="{C92F9B0A-11AC-42FB-A7D7-84372A1AB9C7}"/>
    <hyperlink ref="E24" r:id="rId13" xr:uid="{8F41A298-574A-40DB-970B-C54053FA2460}"/>
    <hyperlink ref="E27" r:id="rId14" xr:uid="{CC3F7DAA-94ED-462F-ABEB-4D4C6DB4392F}"/>
    <hyperlink ref="E28" r:id="rId15" xr:uid="{29154C0C-1969-46A1-B02E-57BB4594798C}"/>
    <hyperlink ref="E22" r:id="rId16" xr:uid="{F9791A37-9D1A-47BF-8368-6690B7DF80F8}"/>
    <hyperlink ref="E29" r:id="rId17" xr:uid="{A3E7EEAA-EF89-4DDB-A1D5-46F54251A026}"/>
    <hyperlink ref="E30" r:id="rId18" xr:uid="{AF5EA532-1965-4419-919D-7E5138586303}"/>
    <hyperlink ref="E33" r:id="rId19" xr:uid="{7A5D50E1-A222-4D14-BBF9-383FFB622559}"/>
    <hyperlink ref="E40" r:id="rId20" xr:uid="{3E2196E9-7EC4-4691-9466-87DF3B23199B}"/>
    <hyperlink ref="E41" r:id="rId21" xr:uid="{EC687C80-1D31-4F31-85BE-BE338249A4A0}"/>
    <hyperlink ref="E42" r:id="rId22" xr:uid="{9A28CA81-84BC-44B7-A2DA-9D8CD95CA720}"/>
    <hyperlink ref="E43" r:id="rId23" xr:uid="{56ECE607-8F40-4763-AB5A-C6B54847D4F9}"/>
    <hyperlink ref="E44" r:id="rId24" xr:uid="{E30B2D18-01F4-4AE0-99ED-1FA535B408D4}"/>
    <hyperlink ref="E49" r:id="rId25" xr:uid="{000F5356-2F56-47CF-A425-942C64A0B814}"/>
    <hyperlink ref="E63" r:id="rId26" xr:uid="{E856E355-E25C-4ED7-BE1F-B5C0F5B45AF2}"/>
    <hyperlink ref="F63" r:id="rId27" xr:uid="{45EFC4E6-5AEE-4F77-B051-80F9DD5CDE68}"/>
    <hyperlink ref="G63" r:id="rId28" xr:uid="{59099EF8-D2AB-4436-8EEE-8B3B25DAC952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4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00000000-0001-0000-0000-000000000000}">
  <sheetPr codeName="Sheet1"/>
  <dimension ref="A1:X72"/>
  <sheetViews>
    <sheetView workbookViewId="0">
      <pane xSplit="4" ySplit="10" topLeftCell="E40" activePane="bottomRight" state="frozen"/>
      <selection pane="bottomRight" activeCell="D65" sqref="D65"/>
      <selection pane="bottomLeft"/>
      <selection pane="topRight"/>
    </sheetView>
  </sheetViews>
  <sheetFormatPr defaultRowHeight="14.45"/>
  <cols>
    <col min="1" max="1" width="12.140625" customWidth="1"/>
    <col min="2" max="2" width="16.140625" customWidth="1"/>
    <col min="3" max="4" width="9.5703125" customWidth="1"/>
    <col min="5" max="5" width="24.7109375" style="9" customWidth="1"/>
    <col min="6" max="11" width="24.7109375" customWidth="1"/>
    <col min="12" max="53" width="17.140625" customWidth="1"/>
  </cols>
  <sheetData>
    <row r="1" spans="1:24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4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4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4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24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4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24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24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24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24" s="2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24">
      <c r="A11" s="142" t="inlineStr">
        <is>
          <t>02-Jan</t>
        </is>
      </c>
      <c r="B11" t="inlineStr">
        <is>
          <t>Sharath</t>
        </is>
      </c>
      <c r="C11" s="9" t="inlineStr">
        <is>
          <t>3</t>
        </is>
      </c>
      <c r="D11" t="inlineStr">
        <is>
          <t>0</t>
        </is>
      </c>
      <c r="E11" s="69" t="str">
        <f>HYPERLINK("https://jira3.cerner.com/browse/ASPREPDEV-35496","ASPREPDEV-35496")</f>
        <v>ASPREPDEV-35496</v>
      </c>
      <c r="F11" s="69" t="str">
        <f>HYPERLINK("https://jira3.cerner.com/browse/ASPREPDEV-35684","ASPREPDEV-35684")</f>
        <v>ASPREPDEV-35684</v>
      </c>
      <c r="G11" s="69" t="str">
        <f>HYPERLINK("https://jira3.cerner.com/browse/ASPREPDEV-35695","ASPREPDEV-35695")</f>
        <v>ASPREPDEV-35695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</row>
    <row r="12" spans="1:24">
      <c r="A12" s="142" t="inlineStr">
        <is>
          <t>09-Jan</t>
        </is>
      </c>
      <c r="B12" t="inlineStr">
        <is>
          <t>Vinay</t>
        </is>
      </c>
      <c r="C12" s="9" t="inlineStr">
        <is>
          <t>3</t>
        </is>
      </c>
      <c r="D12" s="9" t="inlineStr">
        <is>
          <t>0</t>
        </is>
      </c>
      <c r="E12" s="69" t="str">
        <f>HYPERLINK("https://jira3.cerner.com/browse/ASPREPDEV-35496","ASPREPDEV-35496")</f>
        <v>ASPREPDEV-35496</v>
      </c>
      <c r="F12" s="69" t="str">
        <f>HYPERLINK("https://jira3.cerner.com/browse/ASPREPDEV-35684","ASPREPDEV-35684")</f>
        <v>ASPREPDEV-35684</v>
      </c>
      <c r="G12" s="69" t="str">
        <f>HYPERLINK("https://jira3.cerner.com/browse/ASPREPDEV-35695","ASPREPDEV-35695")</f>
        <v>ASPREPDEV-35695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</row>
    <row r="13" spans="1:24">
      <c r="A13" s="142" t="inlineStr">
        <is>
          <t>16-Jan</t>
        </is>
      </c>
      <c r="B13" t="inlineStr">
        <is>
          <t>Madhumita/ Vinay</t>
        </is>
      </c>
      <c r="C13" s="9" t="inlineStr">
        <is>
          <t>3</t>
        </is>
      </c>
      <c r="D13" s="9" t="inlineStr">
        <is>
          <t>0</t>
        </is>
      </c>
      <c r="E13" s="69" t="str">
        <f>HYPERLINK("https://jira3.cerner.com/browse/ASPREPDEV-35497","ASPREPDEV-35497")</f>
        <v>ASPREPDEV-35497</v>
      </c>
      <c r="F13" s="69" t="str">
        <f>HYPERLINK("https://jira3.cerner.com/browse/ASPREPDEV-35695","ASPREPDEV-35695")</f>
        <v>ASPREPDEV-35695</v>
      </c>
      <c r="G13" s="69" t="str">
        <f>HYPERLINK("https://jira3.cerner.com/browse/ASPREPDEV-35496","ASPREPDEV-35496")</f>
        <v>ASPREPDEV-35496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142" t="inlineStr">
        <is>
          <t>23-Jan</t>
        </is>
      </c>
      <c r="B14" t="inlineStr">
        <is>
          <t>Sharath</t>
        </is>
      </c>
      <c r="C14" s="9" t="inlineStr">
        <is>
          <t>2</t>
        </is>
      </c>
      <c r="D14" s="9" t="inlineStr">
        <is>
          <t>2</t>
        </is>
      </c>
      <c r="E14" s="71" t="str">
        <f>HYPERLINK("https://jira3.cerner.com/browse/ASPREPDEV-35825","ASPREPDEV-35825")</f>
        <v>ASPREPDEV-35825</v>
      </c>
      <c r="F14" s="71" t="str">
        <f>HYPERLINK("https://jira3.cerner.com/browse/ASPREPDEV-35496","ASPREPDEV-35496")</f>
        <v>ASPREPDEV-35496</v>
      </c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</row>
    <row r="15" spans="1:24">
      <c r="A15" s="142" t="inlineStr">
        <is>
          <t>30-Jan</t>
        </is>
      </c>
      <c r="B15" t="inlineStr">
        <is>
          <t>Ritu</t>
        </is>
      </c>
      <c r="C15" s="9" t="inlineStr">
        <is>
          <t>0</t>
        </is>
      </c>
      <c r="D15" t="inlineStr">
        <is>
          <t>0</t>
        </is>
      </c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</row>
    <row r="16" spans="1:24">
      <c r="A16" s="142" t="inlineStr">
        <is>
          <t>06-Feb</t>
        </is>
      </c>
      <c r="B16" t="inlineStr">
        <is>
          <t>Anupama</t>
        </is>
      </c>
      <c r="C16" s="9" t="inlineStr">
        <is>
          <t>0</t>
        </is>
      </c>
      <c r="D16" t="inlineStr">
        <is>
          <t>0</t>
        </is>
      </c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9">
      <c r="A17" s="142" t="inlineStr">
        <is>
          <t>13-Feb</t>
        </is>
      </c>
      <c r="B17" t="inlineStr">
        <is>
          <t>Tarun</t>
        </is>
      </c>
      <c r="C17" s="9" t="inlineStr">
        <is>
          <t>1</t>
        </is>
      </c>
      <c r="D17" t="inlineStr">
        <is>
          <t>0</t>
        </is>
      </c>
      <c r="E17" s="69" t="str">
        <f>HYPERLINK("https://jira3.cerner.com/browse/ASPREPDEV-36104","ASPREPDEV-36104")</f>
        <v>ASPREPDEV-36104</v>
      </c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9">
      <c r="A18" s="142" t="inlineStr">
        <is>
          <t>20-Feb</t>
        </is>
      </c>
      <c r="B18" t="inlineStr">
        <is>
          <t>Kiran</t>
        </is>
      </c>
      <c r="C18" s="9" t="inlineStr">
        <is>
          <t>1</t>
        </is>
      </c>
      <c r="D18" t="inlineStr">
        <is>
          <t>0</t>
        </is>
      </c>
      <c r="E18" s="69" t="str">
        <f>HYPERLINK("https://jira3.cerner.com/browse/ASPREPDEV-36104","ASPREPDEV-36104")</f>
        <v>ASPREPDEV-36104</v>
      </c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9">
      <c r="A19" s="142" t="inlineStr">
        <is>
          <t>27-Feb</t>
        </is>
      </c>
      <c r="B19" t="inlineStr">
        <is>
          <t>Vinay</t>
        </is>
      </c>
      <c r="C19" s="9" t="inlineStr">
        <is>
          <t>1</t>
        </is>
      </c>
      <c r="D19" s="9" t="inlineStr">
        <is>
          <t>1</t>
        </is>
      </c>
      <c r="E19" s="71" t="str">
        <f>HYPERLINK("https://jira3.cerner.com/browse/ASPREPDEV-36104","ASPREPDEV-36104")</f>
        <v>ASPREPDEV-36104</v>
      </c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9">
      <c r="A20" s="142" t="inlineStr">
        <is>
          <t>06-Mar</t>
        </is>
      </c>
      <c r="B20" t="inlineStr">
        <is>
          <t>Madhumita</t>
        </is>
      </c>
      <c r="C20" s="9" t="inlineStr">
        <is>
          <t>2</t>
        </is>
      </c>
      <c r="D20" t="inlineStr">
        <is>
          <t>0</t>
        </is>
      </c>
      <c r="E20" s="69" t="str">
        <f>HYPERLINK("https://jira3.cerner.com/browse/ASPREPDEV-36232","ASPREPDEV-36232")</f>
        <v>ASPREPDEV-36232</v>
      </c>
      <c r="F20" s="69" t="str">
        <f>HYPERLINK("https://jira3.cerner.com/browse/ASPREPDEV-36227","ASPREPDEV-36227")</f>
        <v>ASPREPDEV-36227</v>
      </c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9">
      <c r="A21" s="142" t="inlineStr">
        <is>
          <t>13-Mar</t>
        </is>
      </c>
      <c r="B21" t="inlineStr">
        <is>
          <t>Tarun</t>
        </is>
      </c>
      <c r="C21" s="9" t="inlineStr">
        <is>
          <t>1</t>
        </is>
      </c>
      <c r="D21" s="9" t="inlineStr">
        <is>
          <t>1</t>
        </is>
      </c>
      <c r="E21" s="71" t="str">
        <f>HYPERLINK("https://jira3.cerner.com/browse/ASPREPDEV-36227","ASPREPDEV-36227")</f>
        <v>ASPREPDEV-36227</v>
      </c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9">
      <c r="A22" s="142" t="inlineStr">
        <is>
          <t>20-Mar</t>
        </is>
      </c>
      <c r="B22" t="inlineStr">
        <is>
          <t>Anupriya</t>
        </is>
      </c>
      <c r="C22" t="inlineStr">
        <is>
          <t>2</t>
        </is>
      </c>
      <c r="D22" t="inlineStr">
        <is>
          <t>0</t>
        </is>
      </c>
      <c r="E22" s="69" t="str">
        <f>HYPERLINK("https://jira3.cerner.com/browse/ASPREPDEV-36331","ASPREPDEV-36331")</f>
        <v>ASPREPDEV-36331</v>
      </c>
      <c r="F22" s="69" t="str">
        <f>HYPERLINK("https://jira3.cerner.com/browse/ASPREPDEV-36378","ASPREPDEV-36378")</f>
        <v>ASPREPDEV-36378</v>
      </c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9">
      <c r="A23" s="142" t="inlineStr">
        <is>
          <t>27-Mar</t>
        </is>
      </c>
      <c r="B23" t="inlineStr">
        <is>
          <t>Madhumita</t>
        </is>
      </c>
      <c r="C23" t="inlineStr">
        <is>
          <t>4</t>
        </is>
      </c>
      <c r="D23" t="inlineStr">
        <is>
          <t>0</t>
        </is>
      </c>
      <c r="E23" s="69" t="str">
        <f>HYPERLINK("https://jira3.cerner.com/browse/ASPREPDEV-36331","ASPREPDEV-36331")</f>
        <v>ASPREPDEV-36331</v>
      </c>
      <c r="F23" s="69" t="str">
        <f>HYPERLINK("https://jira3.cerner.com/browse/ASPREPDEV-36378","ASPREPDEV-36378")</f>
        <v>ASPREPDEV-36378</v>
      </c>
      <c r="G23" s="69" t="str">
        <f>HYPERLINK("https://jira3.cerner.com/browse/ASPREPDEV-36434","ASPREPDEV-36434")</f>
        <v>ASPREPDEV-36434</v>
      </c>
      <c r="H23" s="69" t="str">
        <f>HYPERLINK("https://jira3.cerner.com/browse/ASPREPDEV-36432","ASPREPDEV-36432")</f>
        <v>ASPREPDEV-36432</v>
      </c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9">
      <c r="A24" s="142" t="inlineStr">
        <is>
          <t>03-Apr</t>
        </is>
      </c>
      <c r="B24" t="inlineStr">
        <is>
          <t>Ritu</t>
        </is>
      </c>
      <c r="C24" t="inlineStr">
        <is>
          <t>4</t>
        </is>
      </c>
      <c r="D24" t="inlineStr">
        <is>
          <t>0</t>
        </is>
      </c>
      <c r="E24" s="69" t="str">
        <f>HYPERLINK("https://jira3.cerner.com/browse/ASPREPDEV-36331","ASPREPDEV-36331")</f>
        <v>ASPREPDEV-36331</v>
      </c>
      <c r="F24" s="69" t="str">
        <f>HYPERLINK("https://jira3.cerner.com/browse/ASPREPDEV-36378","ASPREPDEV-36378")</f>
        <v>ASPREPDEV-36378</v>
      </c>
      <c r="G24" s="69" t="str">
        <f>HYPERLINK("https://jira3.cerner.com/browse/ASPREPDEV-36434","ASPREPDEV-36434")</f>
        <v>ASPREPDEV-36434</v>
      </c>
      <c r="H24" s="69" t="str">
        <f>HYPERLINK("https://jira3.cerner.com/browse/ASPREPDEV-36432","ASPREPDEV-36432")</f>
        <v>ASPREPDEV-36432</v>
      </c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9">
      <c r="A25" s="142" t="inlineStr">
        <is>
          <t>10-Apr</t>
        </is>
      </c>
      <c r="B25" t="inlineStr">
        <is>
          <t>Anupama</t>
        </is>
      </c>
      <c r="C25" t="inlineStr">
        <is>
          <t>5</t>
        </is>
      </c>
      <c r="D25" t="inlineStr">
        <is>
          <t>0</t>
        </is>
      </c>
      <c r="E25" s="69" t="str">
        <f>HYPERLINK("https://jira3.cerner.com/browse/ASPREPDEV-36332","ASPREPDEV-36332")</f>
        <v>ASPREPDEV-36332</v>
      </c>
      <c r="F25" s="69" t="str">
        <f>HYPERLINK("https://jira3.cerner.com/browse/ASPREPDEV-36379","ASPREPDEV-36379")</f>
        <v>ASPREPDEV-36379</v>
      </c>
      <c r="G25" s="69" t="str">
        <f>HYPERLINK("https://jira3.cerner.com/browse/ASPREPDEV-36434","ASPREPDEV-36434")</f>
        <v>ASPREPDEV-36434</v>
      </c>
      <c r="H25" s="69" t="str">
        <f>HYPERLINK("https://jira3.cerner.com/browse/ASPREPDEV-36432","ASPREPDEV-36432")</f>
        <v>ASPREPDEV-36432</v>
      </c>
      <c r="I25" s="69" t="str">
        <f>HYPERLINK("https://jira3.cerner.com/browse/ASPREPDEV-36514","ASPREPDEV-36514")</f>
        <v>ASPREPDEV-36514</v>
      </c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9">
      <c r="A26" s="142" t="inlineStr">
        <is>
          <t>17-Apr</t>
        </is>
      </c>
      <c r="B26" t="inlineStr">
        <is>
          <t>Sharath</t>
        </is>
      </c>
      <c r="C26" t="inlineStr">
        <is>
          <t>5</t>
        </is>
      </c>
      <c r="D26" t="inlineStr">
        <is>
          <t>0</t>
        </is>
      </c>
      <c r="E26" s="69" t="str">
        <f>HYPERLINK("https://jira3.cerner.com/browse/ASPREPDEV-36434","ASPREPDEV-36434")</f>
        <v>ASPREPDEV-36434</v>
      </c>
      <c r="F26" s="69" t="str">
        <f>HYPERLINK("https://jira3.cerner.com/browse/ASPREPDEV-36432","ASPREPDEV-36432")</f>
        <v>ASPREPDEV-36432</v>
      </c>
      <c r="G26" s="69" t="str">
        <f>HYPERLINK("https://jira3.cerner.com/browse/ASPREPDEV-36332","ASPREPDEV-36332")</f>
        <v>ASPREPDEV-36332</v>
      </c>
      <c r="H26" s="69" t="str">
        <f>HYPERLINK("https://jira3.cerner.com/browse/ASPREPDEV-36514","ASPREPDEV-36514")</f>
        <v>ASPREPDEV-36514</v>
      </c>
      <c r="I26" s="69" t="str">
        <f>HYPERLINK("https://jira3.cerner.com/browse/ASPREPDEV-36577","ASPREPDEV-36577")</f>
        <v>ASPREPDEV-36577</v>
      </c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9">
      <c r="A27" s="142" t="inlineStr">
        <is>
          <t>24-Apr</t>
        </is>
      </c>
      <c r="B27" t="inlineStr">
        <is>
          <t>Kiran</t>
        </is>
      </c>
      <c r="C27" t="inlineStr">
        <is>
          <t>3</t>
        </is>
      </c>
      <c r="D27" t="inlineStr">
        <is>
          <t>0</t>
        </is>
      </c>
      <c r="E27" s="69" t="str">
        <f>HYPERLINK("https://jira3.cerner.com/browse/ASPREPDEV-36434","ASPREPDEV-36434")</f>
        <v>ASPREPDEV-36434</v>
      </c>
      <c r="F27" s="69" t="str">
        <f>HYPERLINK("https://jira3.cerner.com/browse/ASPREPDEV-36432","ASPREPDEV-36432")</f>
        <v>ASPREPDEV-36432</v>
      </c>
      <c r="G27" s="69" t="str">
        <f>HYPERLINK("https://jira3.cerner.com/browse/ASPREPDEV-36577","ASPREPDEV-36577")</f>
        <v>ASPREPDEV-36577</v>
      </c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9" s="9" customFormat="1">
      <c r="A28" s="142" t="inlineStr">
        <is>
          <t>01-May</t>
        </is>
      </c>
      <c r="B28" s="130" t="inlineStr">
        <is>
          <t>Vinay</t>
        </is>
      </c>
      <c r="C28" s="9" t="inlineStr">
        <is>
          <t>3</t>
        </is>
      </c>
      <c r="D28" s="9" t="inlineStr">
        <is>
          <t>0</t>
        </is>
      </c>
      <c r="E28" s="69" t="str">
        <f>HYPERLINK("https://jira3.cerner.com/browse/ASPREPDEV-36434","ASPREPDEV-36434")</f>
        <v>ASPREPDEV-36434</v>
      </c>
      <c r="F28" s="69" t="str">
        <f>HYPERLINK("https://jira3.cerner.com/browse/ASPREPDEV-36432","ASPREPDEV-36432")</f>
        <v>ASPREPDEV-36432</v>
      </c>
      <c r="G28" s="69" t="str">
        <f>HYPERLINK("https://jira3.cerner.com/browse/ASPREPDEV-36679","ASPREPDEV-36679")</f>
        <v>ASPREPDEV-36679</v>
      </c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9">
      <c r="A29" s="142" t="inlineStr">
        <is>
          <t>08-May</t>
        </is>
      </c>
      <c r="B29" t="inlineStr">
        <is>
          <t>Ritu</t>
        </is>
      </c>
      <c r="C29" t="inlineStr">
        <is>
          <t>2</t>
        </is>
      </c>
      <c r="D29" t="inlineStr">
        <is>
          <t>0</t>
        </is>
      </c>
      <c r="E29" s="69" t="str">
        <f>HYPERLINK("https://jira3.cerner.com/browse/ASPREPDEV-36777","ASPREPDEV-36777")</f>
        <v>ASPREPDEV-36777</v>
      </c>
      <c r="F29" s="69" t="str">
        <f>HYPERLINK("https://jira3.cerner.com/browse/ASPREPDEV-36432","ASPREPDEV-36432")</f>
        <v>ASPREPDEV-36432</v>
      </c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9">
      <c r="A30" s="142" t="inlineStr">
        <is>
          <t>15-May</t>
        </is>
      </c>
      <c r="B30" t="inlineStr">
        <is>
          <t>Tarun</t>
        </is>
      </c>
      <c r="C30" t="inlineStr">
        <is>
          <t>2</t>
        </is>
      </c>
      <c r="D30" t="inlineStr">
        <is>
          <t>0</t>
        </is>
      </c>
      <c r="E30" s="69" t="str">
        <f>HYPERLINK("https://jira3.cerner.com/browse/ASPREPDEV-36777","ASPREPDEV-36777")</f>
        <v>ASPREPDEV-36777</v>
      </c>
      <c r="F30" s="69" t="str">
        <f>HYPERLINK("https://jira3.cerner.com/browse/ASPREPDEV-36432","ASPREPDEV-36432")</f>
        <v>ASPREPDEV-36432</v>
      </c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9" ht="15">
      <c r="A31" s="142" t="inlineStr">
        <is>
          <t>22-May</t>
        </is>
      </c>
      <c r="B31" t="inlineStr">
        <is>
          <t>Madhumita</t>
        </is>
      </c>
      <c r="C31" t="inlineStr">
        <is>
          <t>1</t>
        </is>
      </c>
      <c r="D31" t="inlineStr">
        <is>
          <t>1</t>
        </is>
      </c>
      <c r="E31" s="71" t="str">
        <f>HYPERLINK("https://jira3.cerner.com/browse/ASPREPDEV-36432","ASPREPDEV-36432")</f>
        <v>ASPREPDEV-36432</v>
      </c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9">
      <c r="A32" s="142" t="inlineStr">
        <is>
          <t>29-May</t>
        </is>
      </c>
      <c r="B32" t="inlineStr">
        <is>
          <t>Anupriya</t>
        </is>
      </c>
      <c r="C32" t="inlineStr">
        <is>
          <t>1</t>
        </is>
      </c>
      <c r="D32" t="inlineStr">
        <is>
          <t>1</t>
        </is>
      </c>
      <c r="E32" s="71" t="str">
        <f>HYPERLINK("https://jira3.cerner.com/browse/ASPREPDEV-37021","ASPREPDEV-37021")</f>
        <v>ASPREPDEV-37021</v>
      </c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8">
      <c r="A33" s="142" t="inlineStr">
        <is>
          <t>05-Jun</t>
        </is>
      </c>
      <c r="B33" t="inlineStr">
        <is>
          <t>Sharath</t>
        </is>
      </c>
      <c r="C33" t="inlineStr">
        <is>
          <t>1</t>
        </is>
      </c>
      <c r="D33" t="inlineStr">
        <is>
          <t>0</t>
        </is>
      </c>
      <c r="E33" s="69" t="str">
        <f>HYPERLINK("https://jira3.cerner.com/browse/ASPREPDEV-37098","ASPREPDEV-37098")</f>
        <v>ASPREPDEV-37098</v>
      </c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</row>
    <row r="34" spans="1:8">
      <c r="A34" s="142" t="inlineStr">
        <is>
          <t>12-Jun</t>
        </is>
      </c>
      <c r="B34" t="inlineStr">
        <is>
          <t>Harshitha</t>
        </is>
      </c>
      <c r="C34" t="inlineStr">
        <is>
          <t>2</t>
        </is>
      </c>
      <c r="D34" t="inlineStr">
        <is>
          <t>0</t>
        </is>
      </c>
      <c r="E34" s="69" t="str">
        <f>HYPERLINK("https://jira3.cerner.com/browse/ASPREPDEV-37098","ASPREPDEV-37098")</f>
        <v>ASPREPDEV-37098</v>
      </c>
      <c r="F34" s="69" t="str">
        <f>HYPERLINK("https://jira3.cerner.com/browse/ASPREPDEV-37180","ASPREPDEV-37180")</f>
        <v>ASPREPDEV-37180</v>
      </c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8" ht="15">
      <c r="A35" s="142" t="inlineStr">
        <is>
          <t>19-Jun</t>
        </is>
      </c>
      <c r="B35" t="inlineStr">
        <is>
          <t>Anupama</t>
        </is>
      </c>
      <c r="C35" t="inlineStr">
        <is>
          <t>3</t>
        </is>
      </c>
      <c r="D35" t="inlineStr">
        <is>
          <t>0</t>
        </is>
      </c>
      <c r="E35" s="69" t="str">
        <f>HYPERLINK("https://jira3.cerner.com/browse/ASPREPDEV-37098","ASPREPDEV-37098")</f>
        <v>ASPREPDEV-37098</v>
      </c>
      <c r="F35" s="69" t="str">
        <f>HYPERLINK("https://jira3.cerner.com/browse/ASPREPDEV-37180","ASPREPDEV-37180")</f>
        <v>ASPREPDEV-37180</v>
      </c>
      <c r="G35" s="69" t="str">
        <f>HYPERLINK("https://jira3.cerner.com/browse/ASPREPDEV-37211","ASPREPDEV-37211")</f>
        <v>ASPREPDEV-37211</v>
      </c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8" ht="15">
      <c r="A36" s="142" t="inlineStr">
        <is>
          <t>26-Jun</t>
        </is>
      </c>
      <c r="B36" t="inlineStr">
        <is>
          <t>Anupriya</t>
        </is>
      </c>
      <c r="C36" t="inlineStr">
        <is>
          <t>3</t>
        </is>
      </c>
      <c r="D36" t="inlineStr">
        <is>
          <t>0</t>
        </is>
      </c>
      <c r="E36" s="69" t="str">
        <f>HYPERLINK("https://jira3.cerner.com/browse/ASPREPDEV-37098","ASPREPDEV-37098")</f>
        <v>ASPREPDEV-37098</v>
      </c>
      <c r="F36" s="69" t="str">
        <f>HYPERLINK("https://jira3.cerner.com/browse/ASPREPDEV-37344","ASPREPDEV-37344")</f>
        <v>ASPREPDEV-37344</v>
      </c>
      <c r="G36" s="69" t="str">
        <f>HYPERLINK("https://jira3.cerner.com/browse/ASPREPDEV-37211","ASPREPDEV-37211")</f>
        <v>ASPREPDEV-37211</v>
      </c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8">
      <c r="A37" s="142" t="inlineStr">
        <is>
          <t>03-Jul</t>
        </is>
      </c>
      <c r="B37" t="inlineStr">
        <is>
          <t>Tarun</t>
        </is>
      </c>
      <c r="C37" t="inlineStr">
        <is>
          <t>0</t>
        </is>
      </c>
      <c r="D37" t="inlineStr">
        <is>
          <t>0</t>
        </is>
      </c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8" ht="15">
      <c r="A38" s="142" t="inlineStr">
        <is>
          <t>10-Jul</t>
        </is>
      </c>
      <c r="B38" t="inlineStr">
        <is>
          <t>Kiran</t>
        </is>
      </c>
      <c r="C38" t="inlineStr">
        <is>
          <t>1</t>
        </is>
      </c>
      <c r="D38" t="inlineStr">
        <is>
          <t>1</t>
        </is>
      </c>
      <c r="E38" s="71" t="str">
        <f>HYPERLINK("https://jira3.cerner.com/browse/ASPREPDEV-37211","ASPREPDEV-37211")</f>
        <v>ASPREPDEV-37211</v>
      </c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8" ht="15">
      <c r="A39" s="142" t="inlineStr">
        <is>
          <t>17-Jul</t>
        </is>
      </c>
      <c r="B39" s="130" t="inlineStr">
        <is>
          <t>Vinay</t>
        </is>
      </c>
      <c r="C39" s="9" t="inlineStr">
        <is>
          <t>1</t>
        </is>
      </c>
      <c r="D39" s="9" t="inlineStr">
        <is>
          <t>1</t>
        </is>
      </c>
      <c r="E39" s="71" t="str">
        <f>HYPERLINK("https://jira3.cerner.com/browse/ASPREPDEV-37560","ASPREPDEV-37560")</f>
        <v>ASPREPDEV-37560</v>
      </c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8">
      <c r="A40" s="142" t="inlineStr">
        <is>
          <t>24-Jul</t>
        </is>
      </c>
      <c r="B40" t="inlineStr">
        <is>
          <t>Ritu</t>
        </is>
      </c>
      <c r="C40" t="inlineStr">
        <is>
          <t>0</t>
        </is>
      </c>
      <c r="D40" t="inlineStr">
        <is>
          <t>0</t>
        </is>
      </c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8">
      <c r="A41" s="142" t="inlineStr">
        <is>
          <t>31-Jul</t>
        </is>
      </c>
      <c r="B41" t="inlineStr">
        <is>
          <t>Sharath</t>
        </is>
      </c>
      <c r="C41" s="9" t="inlineStr">
        <is>
          <t>1</t>
        </is>
      </c>
      <c r="D41" t="inlineStr">
        <is>
          <t>0</t>
        </is>
      </c>
      <c r="E41" s="69" t="str">
        <f>HYPERLINK("https://jira3.cerner.com/browse/ASPREPDEV-37592","ASPREPDEV-37592")</f>
        <v>ASPREPDEV-37592</v>
      </c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8">
      <c r="A42" s="142" t="inlineStr">
        <is>
          <t>07-Aug</t>
        </is>
      </c>
      <c r="B42" t="inlineStr">
        <is>
          <t>Madhumita</t>
        </is>
      </c>
      <c r="C42" s="9" t="inlineStr">
        <is>
          <t>1</t>
        </is>
      </c>
      <c r="D42" t="inlineStr">
        <is>
          <t>0</t>
        </is>
      </c>
      <c r="E42" s="69" t="str">
        <f>HYPERLINK("https://jira3.cerner.com/browse/ASPREPDEV-37592","ASPREPDEV-37592")</f>
        <v>ASPREPDEV-37592</v>
      </c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8">
      <c r="A43" s="142" t="inlineStr">
        <is>
          <t>14-Aug</t>
        </is>
      </c>
      <c r="B43" t="inlineStr">
        <is>
          <t>Harshitha</t>
        </is>
      </c>
      <c r="C43" t="inlineStr">
        <is>
          <t>1</t>
        </is>
      </c>
      <c r="D43" t="inlineStr">
        <is>
          <t>0</t>
        </is>
      </c>
      <c r="E43" s="69" t="str">
        <f>HYPERLINK("https://jira3.cerner.com/browse/ASPREPDEV-37592","ASPREPDEV-37592")</f>
        <v>ASPREPDEV-37592</v>
      </c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8">
      <c r="A44" s="142" t="inlineStr">
        <is>
          <t>21-Aug</t>
        </is>
      </c>
      <c r="B44" t="inlineStr">
        <is>
          <t>Anupama</t>
        </is>
      </c>
      <c r="C44" t="inlineStr">
        <is>
          <t>1</t>
        </is>
      </c>
      <c r="D44" t="inlineStr">
        <is>
          <t>0</t>
        </is>
      </c>
      <c r="E44" s="69" t="str">
        <f>HYPERLINK("https://jira3.cerner.com/browse/ASPREPDEV-37592","ASPREPDEV-37592")</f>
        <v>ASPREPDEV-37592</v>
      </c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1:8" ht="15">
      <c r="A45" s="142" t="inlineStr">
        <is>
          <t>28-Aug</t>
        </is>
      </c>
      <c r="B45" t="inlineStr">
        <is>
          <t>Anupriya</t>
        </is>
      </c>
      <c r="C45" t="inlineStr">
        <is>
          <t>2</t>
        </is>
      </c>
      <c r="D45" t="inlineStr">
        <is>
          <t>0</t>
        </is>
      </c>
      <c r="E45" s="69" t="str">
        <f>HYPERLINK("https://jira3.cerner.com/browse/ASPREPDEV-37592","ASPREPDEV-37592")</f>
        <v>ASPREPDEV-37592</v>
      </c>
      <c r="F45" s="69" t="str">
        <f>HYPERLINK("https://jira3.cerner.com/browse/ASPREPDEV-38024","ASPREPDEV-38024")</f>
        <v>ASPREPDEV-38024</v>
      </c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8">
      <c r="A46" s="142" t="inlineStr">
        <is>
          <t>04-Sep</t>
        </is>
      </c>
      <c r="B46" t="inlineStr">
        <is>
          <t>Tarun</t>
        </is>
      </c>
      <c r="C46" t="inlineStr">
        <is>
          <t>0</t>
        </is>
      </c>
      <c r="D46" t="inlineStr">
        <is>
          <t>0</t>
        </is>
      </c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8">
      <c r="A47" s="142" t="inlineStr">
        <is>
          <t>11-Sep</t>
        </is>
      </c>
      <c r="B47" t="inlineStr">
        <is>
          <t>Harshitha</t>
        </is>
      </c>
      <c r="C47" t="inlineStr">
        <is>
          <t>0</t>
        </is>
      </c>
      <c r="D47" t="inlineStr">
        <is>
          <t>0</t>
        </is>
      </c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8" ht="15">
      <c r="A48" s="142" t="inlineStr">
        <is>
          <t>18-Sep</t>
        </is>
      </c>
      <c r="B48" s="130" t="inlineStr">
        <is>
          <t>Vinay</t>
        </is>
      </c>
      <c r="C48" t="inlineStr">
        <is>
          <t>2</t>
        </is>
      </c>
      <c r="D48" t="inlineStr">
        <is>
          <t>0</t>
        </is>
      </c>
      <c r="E48" s="69" t="str">
        <f>HYPERLINK("https://jira3.cerner.com/browse/ASPREPDEV-38128","ASPREPDEV-38128")</f>
        <v>ASPREPDEV-38128</v>
      </c>
      <c r="F48" s="69" t="str">
        <f>HYPERLINK("https://jira3.cerner.com/browse/ASPREPDEV-38380","ASPREPDEV-38380")</f>
        <v>ASPREPDEV-38380</v>
      </c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8">
      <c r="A49" s="142" t="inlineStr">
        <is>
          <t>25-Sep</t>
        </is>
      </c>
      <c r="B49" t="inlineStr">
        <is>
          <t>Ritu</t>
        </is>
      </c>
      <c r="C49" t="inlineStr">
        <is>
          <t>0</t>
        </is>
      </c>
      <c r="D49" t="inlineStr">
        <is>
          <t>0</t>
        </is>
      </c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8" ht="15">
      <c r="A50" s="142" t="inlineStr">
        <is>
          <t>02-Oct</t>
        </is>
      </c>
      <c r="B50" t="inlineStr">
        <is>
          <t>Sharath</t>
        </is>
      </c>
      <c r="C50" t="inlineStr">
        <is>
          <t>1</t>
        </is>
      </c>
      <c r="D50" t="inlineStr">
        <is>
          <t>1</t>
        </is>
      </c>
      <c r="E50" s="71" t="str">
        <f>HYPERLINK("https://jira3.cerner.com/browse/ASPREPDEV-38380","ASPREPDEV-38380")</f>
        <v>ASPREPDEV-38380</v>
      </c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8">
      <c r="A51" s="142" t="inlineStr">
        <is>
          <t>09-Oct</t>
        </is>
      </c>
      <c r="B51" t="inlineStr">
        <is>
          <t>Madhumita</t>
        </is>
      </c>
      <c r="C51" t="inlineStr">
        <is>
          <t>0</t>
        </is>
      </c>
      <c r="D51" t="inlineStr">
        <is>
          <t>0</t>
        </is>
      </c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8" ht="15">
      <c r="A52" s="142" t="inlineStr">
        <is>
          <t>16-Oct</t>
        </is>
      </c>
      <c r="B52" t="inlineStr">
        <is>
          <t>Sharath</t>
        </is>
      </c>
      <c r="C52" t="inlineStr">
        <is>
          <t>1</t>
        </is>
      </c>
      <c r="D52" t="inlineStr">
        <is>
          <t>1</t>
        </is>
      </c>
      <c r="E52" s="71" t="str">
        <f>HYPERLINK("https://jira3.cerner.com/browse/ASPREPDEV-38984","ASPREPDEV-38984")</f>
        <v>ASPREPDEV-38984</v>
      </c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8" ht="15">
      <c r="A53" s="142" t="inlineStr">
        <is>
          <t>23-Oct</t>
        </is>
      </c>
      <c r="B53" t="inlineStr">
        <is>
          <t>Anupriya</t>
        </is>
      </c>
      <c r="C53" t="inlineStr">
        <is>
          <t>0</t>
        </is>
      </c>
      <c r="D53" t="inlineStr">
        <is>
          <t>0</t>
        </is>
      </c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8" ht="15">
      <c r="A54" s="142" t="inlineStr">
        <is>
          <t>30-Oct</t>
        </is>
      </c>
      <c r="B54" t="inlineStr">
        <is>
          <t>Anupama</t>
        </is>
      </c>
      <c r="C54" t="inlineStr">
        <is>
          <t>1</t>
        </is>
      </c>
      <c r="D54" t="inlineStr">
        <is>
          <t>0</t>
        </is>
      </c>
      <c r="E54" s="69" t="str">
        <f>HYPERLINK("https://jira3.cerner.com/browse/ASPREPDEV-39146","ASPREPDEV-39146")</f>
        <v>ASPREPDEV-39146</v>
      </c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8" ht="15">
      <c r="A55" s="142" t="inlineStr">
        <is>
          <t>06-Nov</t>
        </is>
      </c>
      <c r="B55" t="inlineStr">
        <is>
          <t>Harshitha</t>
        </is>
      </c>
      <c r="C55" t="inlineStr">
        <is>
          <t>2</t>
        </is>
      </c>
      <c r="D55" t="inlineStr">
        <is>
          <t>0</t>
        </is>
      </c>
      <c r="E55" s="69" t="str">
        <f>HYPERLINK("https://jira3.cerner.com/browse/ASPREPDEV-39210","ASPREPDEV-39210")</f>
        <v>ASPREPDEV-39210</v>
      </c>
      <c r="F55" s="69" t="str">
        <f>HYPERLINK("https://jira3.cerner.com/browse/ASPREPDEV-39146","ASPREPDEV-39146")</f>
        <v>ASPREPDEV-39146</v>
      </c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8" ht="15">
      <c r="A56" s="142" t="inlineStr">
        <is>
          <t>13-Nov</t>
        </is>
      </c>
      <c r="B56" t="inlineStr">
        <is>
          <t>Kiran</t>
        </is>
      </c>
      <c r="C56" t="inlineStr">
        <is>
          <t>2</t>
        </is>
      </c>
      <c r="D56" t="inlineStr">
        <is>
          <t>0</t>
        </is>
      </c>
      <c r="E56" s="69" t="str">
        <f>HYPERLINK("https://jira3.cerner.com/browse/ASPREPDEV-39146","ASPREPDEV-39146")</f>
        <v>ASPREPDEV-39146</v>
      </c>
      <c r="F56" s="69" t="str">
        <f>HYPERLINK("https://jira3.cerner.com/browse/ASPREPDEV-39210","ASPREPDEV-39210")</f>
        <v>ASPREPDEV-39210</v>
      </c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8" ht="15">
      <c r="A57" s="142" t="inlineStr">
        <is>
          <t>20-Nov</t>
        </is>
      </c>
      <c r="B57" t="inlineStr">
        <is>
          <t>Tarun</t>
        </is>
      </c>
      <c r="C57" s="149" t="inlineStr">
        <is>
          <t>4</t>
        </is>
      </c>
      <c r="D57" s="149" t="inlineStr">
        <is>
          <t>0</t>
        </is>
      </c>
      <c r="E57" s="69" t="str">
        <f>HYPERLINK("https://jira3.cerner.com/browse/ASPREPDEV-39339","ASPREPDEV-39339")</f>
        <v>ASPREPDEV-39339</v>
      </c>
      <c r="F57" s="69" t="str">
        <f>HYPERLINK("https://jira3.cerner.com/browse/ASPREPDEV-39387","ASPREPDEV-39387")</f>
        <v>ASPREPDEV-39387</v>
      </c>
      <c r="G57" s="69" t="str">
        <f>HYPERLINK("https://jira3.cerner.com/browse/ASPREPDEV-39146","ASPREPDEV-39146")</f>
        <v>ASPREPDEV-39146</v>
      </c>
      <c r="H57" s="69" t="str">
        <f>HYPERLINK("https://jira3.cerner.com/browse/ASPREPDEV-39367","ASPREPDEV-39367")</f>
        <v>ASPREPDEV-39367</v>
      </c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8">
      <c r="A58" s="142" t="inlineStr">
        <is>
          <t>27-Nov</t>
        </is>
      </c>
      <c r="B58" t="inlineStr">
        <is>
          <t>Ritu</t>
        </is>
      </c>
      <c r="C58" t="inlineStr">
        <is>
          <t>0</t>
        </is>
      </c>
      <c r="D58" t="inlineStr">
        <is>
          <t>0</t>
        </is>
      </c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8" ht="15">
      <c r="A59" s="142" t="inlineStr">
        <is>
          <t>04-Dec</t>
        </is>
      </c>
      <c r="B59" t="inlineStr">
        <is>
          <t>Kiran</t>
        </is>
      </c>
      <c r="C59" t="inlineStr">
        <is>
          <t>3</t>
        </is>
      </c>
      <c r="D59" t="inlineStr">
        <is>
          <t>0</t>
        </is>
      </c>
      <c r="E59" s="69" t="str">
        <f>HYPERLINK("https://jira3.cerner.com/browse/ASPREPDEV-39339","ASPREPDEV-39339")</f>
        <v>ASPREPDEV-39339</v>
      </c>
      <c r="F59" s="69" t="str">
        <f>HYPERLINK("https://jira3.cerner.com/browse/ASPREPDEV-39387","ASPREPDEV-39387")</f>
        <v>ASPREPDEV-39387</v>
      </c>
      <c r="G59" s="69" t="str">
        <f>HYPERLINK("https://jira3.cerner.com/browse/ASPREPDEV-39146","ASPREPDEV-39146")</f>
        <v>ASPREPDEV-39146</v>
      </c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8" ht="15">
      <c r="A60" s="142" t="inlineStr">
        <is>
          <t>11-Dec</t>
        </is>
      </c>
      <c r="B60" t="inlineStr">
        <is>
          <t>Madhumita</t>
        </is>
      </c>
      <c r="C60" t="inlineStr">
        <is>
          <t>1</t>
        </is>
      </c>
      <c r="D60" t="inlineStr">
        <is>
          <t>0</t>
        </is>
      </c>
      <c r="E60" s="69" t="str">
        <f>HYPERLINK("https://jira3.cerner.com/browse/ASPREPDEV-39588","ASPREPDEV-39588")</f>
        <v>ASPREPDEV-39588</v>
      </c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8" ht="15">
      <c r="A61" s="142" t="inlineStr">
        <is>
          <t>18-Dec</t>
        </is>
      </c>
      <c r="B61" t="inlineStr">
        <is>
          <t>Vinay</t>
        </is>
      </c>
      <c r="C61" t="inlineStr">
        <is>
          <t>3</t>
        </is>
      </c>
      <c r="D61" t="inlineStr">
        <is>
          <t>3</t>
        </is>
      </c>
      <c r="E61" s="71" t="str">
        <f>HYPERLINK("https://jira3.cerner.com/browse/ASPREPDEV-39588","ASPREPDEV-39588")</f>
        <v>ASPREPDEV-39588</v>
      </c>
      <c r="F61" s="71" t="str">
        <f>HYPERLINK("https://jira3.cerner.com/browse/ASPREPDEV-39589","ASPREPDEV-39589")</f>
        <v>ASPREPDEV-39589</v>
      </c>
      <c r="G61" s="71" t="str">
        <f>HYPERLINK("https://jira3.cerner.com/browse/ASPREPDEV-39680","ASPREPDEV-39680")</f>
        <v>ASPREPDEV-39680</v>
      </c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8" ht="15">
      <c r="A62" s="142" t="inlineStr">
        <is>
          <t>25-Dec</t>
        </is>
      </c>
      <c r="B62" t="inlineStr">
        <is>
          <t>Sharath</t>
        </is>
      </c>
      <c r="C62" t="inlineStr">
        <is>
          <t>3</t>
        </is>
      </c>
      <c r="D62" t="inlineStr">
        <is>
          <t>0</t>
        </is>
      </c>
      <c r="E62" s="69" t="str">
        <f>HYPERLINK("https://jira3.cerner.com/browse/ASPREPDEV-39689","ASPREPDEV-39689")</f>
        <v>ASPREPDEV-39689</v>
      </c>
      <c r="F62" s="69" t="str">
        <f>HYPERLINK("https://jira3.cerner.com/browse/ASPREPDEV-39750","ASPREPDEV-39750")</f>
        <v>ASPREPDEV-39750</v>
      </c>
      <c r="G62" s="69" t="str">
        <f>HYPERLINK("https://jira3.cerner.com/browse/ASPREPDEV-39729","ASPREPDEV-39729")</f>
        <v>ASPREPDEV-39729</v>
      </c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  <row r="63" spans="1:8" ht="15"/>
    <row r="64" spans="1:8" ht="15">
      <c r="B64" s="149" t="s">
        <v>46</v>
      </c>
      <c r="C64" s="149">
        <f>SUM(C11:C32)</f>
        <v>49</v>
      </c>
      <c r="D64" s="149">
        <f>SUM(D11:D32)</f>
        <v>18</v>
      </c>
    </row>
    <row r="65" spans="2:4" ht="15">
      <c r="B65" s="149" t="s">
        <v>47</v>
      </c>
      <c r="C65" s="149">
        <f>SUM(C33:C62)</f>
        <v>40</v>
      </c>
      <c r="D65" s="149">
        <f>SUM(D33:D62)</f>
        <v>15</v>
      </c>
    </row>
    <row r="66" spans="2:4" ht="15"/>
    <row r="67" spans="2:4" ht="15"/>
    <row r="68" spans="2:4" ht="15"/>
    <row r="69" spans="2:4" ht="15"/>
    <row r="70" spans="2:4" ht="15"/>
    <row r="71" spans="2:4" ht="15"/>
    <row r="72" spans="2:4" ht="15"/>
  </sheetData>
  <mergeCells count="7">
    <mergeCell ref="A9:D9"/>
    <mergeCell ref="A1:D1"/>
    <mergeCell ref="A2:D2"/>
    <mergeCell ref="A3:D3"/>
    <mergeCell ref="A4:D4"/>
    <mergeCell ref="A5:D5"/>
    <mergeCell ref="A6:D6"/>
  </mergeCells>
  <phoneticPr fontId="17" type="noConversion"/>
  <hyperlinks>
    <hyperlink ref="E11" r:id="rId1" xr:uid="{2CBB99AF-CE4B-4807-9345-B2BB007CB9E8}"/>
    <hyperlink ref="F11" r:id="rId2" xr:uid="{6EE3AADC-5B6A-42CD-AAE5-E6E2BB4C29AA}"/>
    <hyperlink ref="G11" r:id="rId3" xr:uid="{11AD96FA-11B6-4085-BE2B-B7DBB2C25FB7}"/>
    <hyperlink ref="E12" r:id="rId4" xr:uid="{0A8173A8-476F-466E-8184-1AB091729A08}"/>
    <hyperlink ref="F12" r:id="rId5" xr:uid="{EA8A52C4-33C6-45EF-B478-07C38A98F799}"/>
    <hyperlink ref="G12" r:id="rId6" xr:uid="{8EB197CA-4A77-46A7-92D4-AB5BA517CB0A}"/>
    <hyperlink ref="F13" r:id="rId7" xr:uid="{C054CA80-6128-4B6A-A23D-3704D34BB5BE}"/>
    <hyperlink ref="E13" r:id="rId8" xr:uid="{B548F516-C080-4080-8059-D2EF01803B07}"/>
    <hyperlink ref="G13" r:id="rId9" xr:uid="{3337BDC9-C95D-4328-B9B5-31B5547269A8}"/>
    <hyperlink ref="E14" r:id="rId10" xr:uid="{170B7E45-B8BC-4D1F-A3B4-241461BD26EE}"/>
    <hyperlink ref="F14" r:id="rId11" xr:uid="{1A80F6FB-E7DD-4F22-A937-67D4A7A51F8E}"/>
    <hyperlink ref="E18" r:id="rId12" xr:uid="{7C6904EA-476A-4628-ACD1-0B8F19E5071F}"/>
    <hyperlink ref="E20" r:id="rId13" xr:uid="{4DFD1AF3-8FF4-4C39-8F0C-6BF821D83F88}"/>
    <hyperlink ref="F20" r:id="rId14" xr:uid="{43CADF6B-FF22-47E4-885A-DEEB87413D78}"/>
    <hyperlink ref="E19" r:id="rId15" xr:uid="{FD481DEA-7783-4011-92C5-5BE1EC56C707}"/>
    <hyperlink ref="E21" r:id="rId16" xr:uid="{063CAF05-EF0C-48AD-96E1-9FBB845E6784}"/>
    <hyperlink ref="E22" r:id="rId17" display="ASPREPDEV-36331" xr:uid="{F4DCE2FA-E9D6-4B8E-B53C-A4A3F9541297}"/>
    <hyperlink ref="F22" r:id="rId18" display="ASPREPDEV-36378" xr:uid="{DE5D4D8C-596F-4BF0-9AB5-1EF703F99F2C}"/>
    <hyperlink ref="E23" r:id="rId19" display="ASPREPDEV-36331" xr:uid="{163103B4-E4DB-4E55-B355-23B82A7A4FA4}"/>
    <hyperlink ref="F23" r:id="rId20" display="ASPREPDEV-36378" xr:uid="{2E1CC62D-744A-4C2E-95DC-6A5F24D7835A}"/>
    <hyperlink ref="E24" r:id="rId21" display="ASPREPDEV-36331" xr:uid="{3C7F8DF2-EEF7-48E5-B367-4EE3BA2D7182}"/>
    <hyperlink ref="F24" r:id="rId22" display="ASPREPDEV-36378" xr:uid="{74B96D0C-24F9-43C0-B404-35ADC40FF8C0}"/>
    <hyperlink ref="E25" r:id="rId23" display="ASPREPDEV-36331" xr:uid="{B671953A-C457-490A-A24F-6F4903BFAE49}"/>
    <hyperlink ref="F25" r:id="rId24" display="ASPREPDEV-36378" xr:uid="{E2EE592D-CBAF-4471-9889-F35D9BE190F3}"/>
    <hyperlink ref="G25" r:id="rId25" xr:uid="{37BED003-18BA-40A0-8705-32D56123321C}"/>
    <hyperlink ref="H25" r:id="rId26" xr:uid="{54F897DA-5802-4D07-9D3B-B537CF060EA7}"/>
    <hyperlink ref="I25" r:id="rId27" xr:uid="{D7661C86-E586-41E5-8FDF-8E3E105A8138}"/>
    <hyperlink ref="E28" r:id="rId28" xr:uid="{4D255A69-7E47-41B5-8242-E22D4AF79294}"/>
    <hyperlink ref="F28" r:id="rId29" xr:uid="{0238C967-61CC-4385-B4C1-92A89C6AE58D}"/>
    <hyperlink ref="G28" r:id="rId30" xr:uid="{9FBFA57B-2798-49EF-8790-0C729C5ABE9F}"/>
    <hyperlink ref="E27" r:id="rId31" xr:uid="{92670D8E-4EC2-4C2B-B5BA-1965D7245E31}"/>
    <hyperlink ref="F27" r:id="rId32" xr:uid="{8D93B2BF-3843-456C-BE48-385A465D3DF3}"/>
    <hyperlink ref="G27" r:id="rId33" xr:uid="{28DCB66C-C021-4972-9450-D1192C44AE9E}"/>
    <hyperlink ref="E30" r:id="rId34" xr:uid="{76DCD1EF-9FA5-4498-B86B-D9B89E8C82A9}"/>
    <hyperlink ref="E32" r:id="rId35" xr:uid="{B5101C07-C13E-43CE-B6A2-BD98DBB896E0}"/>
    <hyperlink ref="F30" r:id="rId36" xr:uid="{FDDDCD29-9B77-4BEC-9EFB-376EF58B30F2}"/>
    <hyperlink ref="E31" r:id="rId37" xr:uid="{512D265A-4BE9-4DDD-8B8A-88E27DF6E0D3}"/>
    <hyperlink ref="F29" r:id="rId38" xr:uid="{4225ACD8-DC39-48E9-BB17-192CE1017820}"/>
    <hyperlink ref="E29" r:id="rId39" xr:uid="{55FA2614-1B0F-4980-9BDE-19F23838389B}"/>
    <hyperlink ref="E26" r:id="rId40" xr:uid="{3639F0A1-6C1C-4EE8-9E65-08151E6CF41C}"/>
    <hyperlink ref="F26" r:id="rId41" xr:uid="{AC935E0F-B657-4A56-BBD3-20E9B4C7DD85}"/>
    <hyperlink ref="G26" r:id="rId42" display="ASPREPDEV-36331" xr:uid="{BD8EE952-2246-4F1B-AC81-14546E386F6C}"/>
    <hyperlink ref="H26" r:id="rId43" xr:uid="{9087EBEE-95B1-4BB1-AABD-E5CA8D4B351C}"/>
    <hyperlink ref="I26" r:id="rId44" xr:uid="{7DE9AF75-C2D3-4C31-AC9F-779855ED6C79}"/>
    <hyperlink ref="E33" r:id="rId45" xr:uid="{2A0B84FF-CAE3-4A47-8D53-C107D6133210}"/>
    <hyperlink ref="F34" r:id="rId46" xr:uid="{F5407AF3-2BBC-49AA-AB6E-A04938162CB2}"/>
    <hyperlink ref="G34" r:id="rId47" xr:uid="{FB8CDEE5-69BC-4BCC-BAC8-6BA8EBD12B92}"/>
    <hyperlink ref="G35" r:id="rId48" xr:uid="{F1822E98-E965-49E1-A078-8D17DC5186F4}"/>
    <hyperlink ref="F35" r:id="rId49" xr:uid="{7320864B-288B-4D58-A711-8467825E5028}"/>
    <hyperlink ref="H35" r:id="rId50" xr:uid="{80AD963E-4822-4372-B483-E7ED1EEA5BA4}"/>
    <hyperlink ref="E36" r:id="rId51" display="ASPREPDEV-37098" xr:uid="{07005B3E-2658-4978-996A-46EED6F83136}"/>
    <hyperlink ref="F36" r:id="rId52" display="ASPREPDEV-37344" xr:uid="{7F2660A5-D9BD-4037-B768-E0120DF777BF}"/>
    <hyperlink ref="G36" r:id="rId53" display="ASPREPDEV-37211" xr:uid="{107707FF-EFF7-4947-A1DE-D9721085C7A2}"/>
    <hyperlink ref="E38" r:id="rId54" xr:uid="{1E3F7A08-CE6B-4F9F-BC0D-2015E9D065A2}"/>
    <hyperlink ref="E39" r:id="rId55" xr:uid="{0D9823AB-5909-432E-BAF5-F0C34BF32BB2}"/>
    <hyperlink ref="E45" r:id="rId56" xr:uid="{B710EA12-9743-4ADA-984F-B291349BE432}"/>
    <hyperlink ref="F45" r:id="rId57" display="ASPREPDEV-38024" xr:uid="{FE0C5014-A607-4961-8DF1-D3106797E00C}"/>
    <hyperlink ref="E48" r:id="rId58" xr:uid="{88A3030C-FAF7-48D8-907B-25245718F3BC}"/>
    <hyperlink ref="F48" r:id="rId59" xr:uid="{1AA934C1-0D37-4DAD-8029-02F55730D960}"/>
    <hyperlink ref="E50" r:id="rId60" xr:uid="{6CA9435C-035F-47A8-B996-429A43DE5E46}"/>
    <hyperlink ref="E52" r:id="rId61" xr:uid="{BA9CC373-D6E0-43B8-8989-49A7D5532CC4}"/>
    <hyperlink ref="E54" r:id="rId62" xr:uid="{CC1A8BCC-4618-4ED3-B1D7-D40719C00A50}"/>
    <hyperlink ref="F55" r:id="rId63" xr:uid="{B68C0C74-1AE4-43DD-8B9B-06628D37A5C5}"/>
    <hyperlink ref="E56" r:id="rId64" xr:uid="{340C00BE-A105-48AC-A04E-C996D50FD269}"/>
    <hyperlink ref="E57" r:id="rId65" xr:uid="{D1FA6D91-B2E4-4F13-9838-F23D8A550BB9}"/>
    <hyperlink ref="F57" r:id="rId66" xr:uid="{5B074128-123E-4824-8081-0E45EF399DF8}"/>
    <hyperlink ref="G57" r:id="rId67" xr:uid="{1EFC3C67-50B6-4AC8-A3B7-112D71192F65}"/>
    <hyperlink ref="H57" r:id="rId68" xr:uid="{E3E09557-D685-4E1D-97E4-A560D61E113A}"/>
    <hyperlink ref="E61" r:id="rId69" xr:uid="{7E31D067-5C1A-4927-BC14-CB7F4843E94C}"/>
    <hyperlink ref="F61" r:id="rId70" xr:uid="{B6E00797-99A4-42ED-A804-D3013132E4E6}"/>
    <hyperlink ref="G61" r:id="rId71" xr:uid="{E34AC3A5-3C3A-49BE-8C0A-5580341F410A}"/>
    <hyperlink ref="E62" r:id="rId72" xr:uid="{F282CF2A-1257-4EEC-9F26-042D6D7AEC06}"/>
    <hyperlink ref="F62" r:id="rId73" xr:uid="{1CF1261C-4AB6-47D2-868D-2C58895BABE6}"/>
    <hyperlink ref="G62" r:id="rId74" xr:uid="{C94444C1-96D7-4022-8140-C123065C9401}"/>
    <hyperlink ref="E60" r:id="rId75" xr:uid="{7B62A801-0CBF-4132-A6CB-537B54565A72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5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73DD24C3-AABE-4C96-8493-C471A950B2EE}">
  <dimension ref="A1:X63"/>
  <sheetViews>
    <sheetView topLeftCell="A68" workbookViewId="0">
      <selection activeCell="F56" sqref="F56"/>
    </sheetView>
  </sheetViews>
  <sheetFormatPr defaultRowHeight="14.45"/>
  <cols>
    <col min="1" max="1" width="18.42578125" bestFit="1" customWidth="1"/>
    <col min="2" max="2" width="15.42578125" bestFit="1" customWidth="1"/>
    <col min="3" max="3" width="11.28515625" bestFit="1" customWidth="1"/>
    <col min="4" max="4" width="9" bestFit="1" customWidth="1"/>
    <col min="5" max="9" width="22.28515625" bestFit="1" customWidth="1"/>
    <col min="10" max="11" width="17.7109375" bestFit="1" customWidth="1"/>
    <col min="12" max="13" width="8" bestFit="1" customWidth="1"/>
    <col min="14" max="24" width="9" bestFit="1" customWidth="1"/>
  </cols>
  <sheetData>
    <row r="1" spans="1:24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4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4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4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24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4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24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24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24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24" s="2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24">
      <c r="A11" s="30" t="inlineStr">
        <is>
          <t>03-Jan</t>
        </is>
      </c>
      <c r="B11" t="inlineStr">
        <is>
          <t>Jaideep</t>
        </is>
      </c>
      <c r="C11" s="9" t="inlineStr">
        <is>
          <t>3</t>
        </is>
      </c>
      <c r="D11" s="9" t="inlineStr">
        <is>
          <t>0</t>
        </is>
      </c>
      <c r="E11" s="69" t="str">
        <f>HYPERLINK("https://jira3.cerner.com/browse/ASPREPDEV-31674","ASPREPDEV-31674")</f>
        <v>ASPREPDEV-31674</v>
      </c>
      <c r="F11" s="69" t="str">
        <f>HYPERLINK("https://jira3.cerner.com/browse/ASPREPDEV-31623","ASPREPDEV-31623")</f>
        <v>ASPREPDEV-31623</v>
      </c>
      <c r="G11" s="69" t="str">
        <f>HYPERLINK("https://jira3.cerner.com/browse/ASPREPDEV-31889","ASPREPDEV-31889")</f>
        <v>ASPREPDEV-31889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</row>
    <row r="12" spans="1:24">
      <c r="A12" s="30" t="inlineStr">
        <is>
          <t>10-Jan</t>
        </is>
      </c>
      <c r="B12" t="inlineStr">
        <is>
          <t>Vinay</t>
        </is>
      </c>
      <c r="C12" s="9" t="inlineStr">
        <is>
          <t>3</t>
        </is>
      </c>
      <c r="D12" s="9" t="inlineStr">
        <is>
          <t>0</t>
        </is>
      </c>
      <c r="E12" s="69" t="str">
        <f>HYPERLINK("https://jira3.cerner.com/browse/ASPREPDEV-31623","ASPREPDEV-31623")</f>
        <v>ASPREPDEV-31623</v>
      </c>
      <c r="F12" s="69" t="str">
        <f>HYPERLINK("https://jira3.cerner.com/browse/ASPREPDEV-31889","ASPREPDEV-31889")</f>
        <v>ASPREPDEV-31889</v>
      </c>
      <c r="G12" s="69" t="str">
        <f>HYPERLINK("https://jira3.cerner.com/browse/ASPREPDEV-31674","ASPREPDEV-31674")</f>
        <v>ASPREPDEV-31674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</row>
    <row r="13" spans="1:24">
      <c r="A13" s="30" t="inlineStr">
        <is>
          <t>17-Jan</t>
        </is>
      </c>
      <c r="B13" t="inlineStr">
        <is>
          <t>Lalit</t>
        </is>
      </c>
      <c r="C13" s="9" t="inlineStr">
        <is>
          <t>3</t>
        </is>
      </c>
      <c r="D13" s="9" t="inlineStr">
        <is>
          <t>0</t>
        </is>
      </c>
      <c r="E13" s="69" t="str">
        <f>HYPERLINK("https://jira3.cerner.com/browse/ASPREPDEV-31623","ASPREPDEV-31623")</f>
        <v>ASPREPDEV-31623</v>
      </c>
      <c r="F13" s="69" t="str">
        <f>HYPERLINK("https://jira3.cerner.com/browse/ASPREPDEV-31889","ASPREPDEV-31889")</f>
        <v>ASPREPDEV-31889</v>
      </c>
      <c r="G13" s="69" t="str">
        <f>HYPERLINK("https://jira3.cerner.com/browse/ASPREPDEV-32024","ASPREPDEV-32024")</f>
        <v>ASPREPDEV-32024</v>
      </c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30" t="inlineStr">
        <is>
          <t>24-Jan</t>
        </is>
      </c>
      <c r="B14" t="inlineStr">
        <is>
          <t>Lalit</t>
        </is>
      </c>
      <c r="C14" s="9" t="inlineStr">
        <is>
          <t>4</t>
        </is>
      </c>
      <c r="D14" s="9" t="inlineStr">
        <is>
          <t>0</t>
        </is>
      </c>
      <c r="E14" s="69" t="str">
        <f>HYPERLINK("https://jira3.cerner.com/browse/ASPREPDEV-31623","ASPREPDEV-31623")</f>
        <v>ASPREPDEV-31623</v>
      </c>
      <c r="F14" s="69" t="str">
        <f>HYPERLINK("https://jira3.cerner.com/browse/ASPREPDEV-31889","ASPREPDEV-31889")</f>
        <v>ASPREPDEV-31889</v>
      </c>
      <c r="G14" s="69" t="str">
        <f>HYPERLINK("https://jira3.cerner.com/browse/ASPREPDEV-32024","ASPREPDEV-32024")</f>
        <v>ASPREPDEV-32024</v>
      </c>
      <c r="H14" s="69" t="str">
        <f>HYPERLINK("https://jira3.cerner.com/browse/ASPREPDEV-32028","ASPREPDEV-32028")</f>
        <v>ASPREPDEV-32028</v>
      </c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</row>
    <row r="15" spans="1:24">
      <c r="A15" s="30" t="inlineStr">
        <is>
          <t>31-Jan</t>
        </is>
      </c>
      <c r="B15" t="inlineStr">
        <is>
          <t>Mugunthan</t>
        </is>
      </c>
      <c r="C15" s="9" t="inlineStr">
        <is>
          <t>6</t>
        </is>
      </c>
      <c r="D15" s="9" t="inlineStr">
        <is>
          <t>0</t>
        </is>
      </c>
      <c r="E15" s="69" t="str">
        <f>HYPERLINK("https://jira3.cerner.com/browse/ASPREPDEV-32120","ASPREPDEV-32120")</f>
        <v>ASPREPDEV-32120</v>
      </c>
      <c r="F15" s="69" t="str">
        <f>HYPERLINK("https://jira3.cerner.com/browse/ASPREPDEV-32028","ASPREPDEV-32028")</f>
        <v>ASPREPDEV-32028</v>
      </c>
      <c r="G15" s="69" t="str">
        <f>HYPERLINK("https://jira3.cerner.com/browse/ASPREPDEV-31889","ASPREPDEV-31889")</f>
        <v>ASPREPDEV-31889</v>
      </c>
      <c r="H15" s="69" t="str">
        <f>HYPERLINK("https://jira3.cerner.com/browse/ASPREPDEV-32134","ASPREPDEV-32134")</f>
        <v>ASPREPDEV-32134</v>
      </c>
      <c r="I15" s="69" t="str">
        <f>HYPERLINK("https://jira3.cerner.com/browse/ASPREPDEV-32114","ASPREPDEV-32114")</f>
        <v>ASPREPDEV-32114</v>
      </c>
      <c r="J15" s="69" t="str">
        <f>HYPERLINK("https://jira3.cerner.com/browse/ASPREPDEV-32024","ASPREPDEV-32024")</f>
        <v>ASPREPDEV-32024</v>
      </c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</row>
    <row r="16" spans="1:24">
      <c r="A16" s="30" t="inlineStr">
        <is>
          <t>07-Feb</t>
        </is>
      </c>
      <c r="B16" t="inlineStr">
        <is>
          <t>Aishvarya</t>
        </is>
      </c>
      <c r="C16" s="9" t="inlineStr">
        <is>
          <t>5</t>
        </is>
      </c>
      <c r="D16" s="9" t="inlineStr">
        <is>
          <t>0</t>
        </is>
      </c>
      <c r="E16" s="69" t="str">
        <f>HYPERLINK("https://jira3.cerner.com/browse/ASPREPDEV-32204","ASPREPDEV-32204")</f>
        <v>ASPREPDEV-32204</v>
      </c>
      <c r="F16" s="69" t="str">
        <f>HYPERLINK("https://jira3.cerner.com/browse/ASPREPDEV-31889","ASPREPDEV-31889")</f>
        <v>ASPREPDEV-31889</v>
      </c>
      <c r="G16" s="69" t="str">
        <f>HYPERLINK("https://jira3.cerner.com/browse/ASPREPDEV-32028","ASPREPDEV-32028")</f>
        <v>ASPREPDEV-32028</v>
      </c>
      <c r="H16" s="69" t="str">
        <f>HYPERLINK("https://jira3.cerner.com/browse/ASPREPDEV-32120","ASPREPDEV-32120")</f>
        <v>ASPREPDEV-32120</v>
      </c>
      <c r="I16" s="69" t="str">
        <f>HYPERLINK("https://jira3.cerner.com/browse/ASPREPDEV-32175","ASPREPDEV-32175")</f>
        <v>ASPREPDEV-32175</v>
      </c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10">
      <c r="A17" s="30" t="inlineStr">
        <is>
          <t>14-Feb</t>
        </is>
      </c>
      <c r="B17" t="inlineStr">
        <is>
          <t>Jaideep</t>
        </is>
      </c>
      <c r="C17" s="9" t="inlineStr">
        <is>
          <t>2</t>
        </is>
      </c>
      <c r="D17" s="9" t="inlineStr">
        <is>
          <t>0</t>
        </is>
      </c>
      <c r="E17" s="69" t="str">
        <f>HYPERLINK("https://jira3.cerner.com/browse/ASPREPDEV-32028","ASPREPDEV-32028")</f>
        <v>ASPREPDEV-32028</v>
      </c>
      <c r="F17" s="69" t="str">
        <f>HYPERLINK("https://jira3.cerner.com/browse/ASPREPDEV-32293","ASPREPDEV-32293")</f>
        <v>ASPREPDEV-32293</v>
      </c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10">
      <c r="A18" s="30" t="inlineStr">
        <is>
          <t>21-Feb</t>
        </is>
      </c>
      <c r="B18" t="inlineStr">
        <is>
          <t>Vinay</t>
        </is>
      </c>
      <c r="C18" s="9" t="inlineStr">
        <is>
          <t>4</t>
        </is>
      </c>
      <c r="D18" s="9" t="inlineStr">
        <is>
          <t>0</t>
        </is>
      </c>
      <c r="E18" s="69" t="str">
        <f>HYPERLINK("https://jira3.cerner.com/browse/ASPREPDEV-32339","ASPREPDEV-32339")</f>
        <v>ASPREPDEV-32339</v>
      </c>
      <c r="F18" s="69" t="str">
        <f>HYPERLINK("https://jira3.cerner.com/browse/ASPREPDEV-32313","ASPREPDEV-32313")</f>
        <v>ASPREPDEV-32313</v>
      </c>
      <c r="G18" s="69" t="str">
        <f>HYPERLINK("https://jira3.cerner.com/browse/ASPREPDEV-32293","ASPREPDEV-32293")</f>
        <v>ASPREPDEV-32293</v>
      </c>
      <c r="H18" s="69" t="str">
        <f>HYPERLINK("https://jira3.cerner.com/browse/ASPREPDEV-32374","ASPREPDEV-32374")</f>
        <v>ASPREPDEV-32374</v>
      </c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10">
      <c r="A19" s="30" t="inlineStr">
        <is>
          <t>28-Feb</t>
        </is>
      </c>
      <c r="B19" t="inlineStr">
        <is>
          <t>Vinay</t>
        </is>
      </c>
      <c r="C19" s="9" t="inlineStr">
        <is>
          <t>4</t>
        </is>
      </c>
      <c r="D19" s="9" t="inlineStr">
        <is>
          <t>0</t>
        </is>
      </c>
      <c r="E19" s="69" t="str">
        <f>HYPERLINK("https://jira3.cerner.com/browse/ASPREPDEV-32339","ASPREPDEV-32339")</f>
        <v>ASPREPDEV-32339</v>
      </c>
      <c r="F19" s="69" t="str">
        <f>HYPERLINK("https://jira3.cerner.com/browse/ASPREPDEV-32313","ASPREPDEV-32313")</f>
        <v>ASPREPDEV-32313</v>
      </c>
      <c r="G19" s="69" t="str">
        <f>HYPERLINK("https://jira3.cerner.com/browse/ASPREPDEV-32293","ASPREPDEV-32293")</f>
        <v>ASPREPDEV-32293</v>
      </c>
      <c r="H19" s="69" t="str">
        <f>HYPERLINK("https://jira3.cerner.com/browse/ASPREPDEV-32374","ASPREPDEV-32374")</f>
        <v>ASPREPDEV-32374</v>
      </c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10">
      <c r="A20" s="30" t="inlineStr">
        <is>
          <t>07-Mar</t>
        </is>
      </c>
      <c r="B20" t="inlineStr">
        <is>
          <t>Aishvarya</t>
        </is>
      </c>
      <c r="C20" s="9" t="inlineStr">
        <is>
          <t>2</t>
        </is>
      </c>
      <c r="D20" s="9" t="inlineStr">
        <is>
          <t>0</t>
        </is>
      </c>
      <c r="E20" s="69" t="str">
        <f>HYPERLINK("https://jira3.cerner.com/browse/ASPREPDEV-32313","ASPREPDEV-32313")</f>
        <v>ASPREPDEV-32313</v>
      </c>
      <c r="F20" s="69" t="str">
        <f>HYPERLINK("https://jira3.cerner.com/browse/ASPREPDEV-32293","ASPREPDEV-32293")</f>
        <v>ASPREPDEV-32293</v>
      </c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10">
      <c r="A21" s="30" t="inlineStr">
        <is>
          <t>14-Mar</t>
        </is>
      </c>
      <c r="B21" t="inlineStr">
        <is>
          <t>Mugunthan</t>
        </is>
      </c>
      <c r="C21" s="9" t="inlineStr">
        <is>
          <t>5</t>
        </is>
      </c>
      <c r="D21" s="9" t="inlineStr">
        <is>
          <t>0</t>
        </is>
      </c>
      <c r="E21" s="69" t="str">
        <f>HYPERLINK("https://jira3.cerner.com/browse/ASPREPDEV-32313","ASPREPDEV-32313")</f>
        <v>ASPREPDEV-32313</v>
      </c>
      <c r="F21" s="69" t="str">
        <f>HYPERLINK("https://jira3.cerner.com/browse/ASPREPDEV-32293","ASPREPDEV-32293")</f>
        <v>ASPREPDEV-32293</v>
      </c>
      <c r="G21" s="69" t="str">
        <f>HYPERLINK("https://jira3.cerner.com/browse/ASPREPDEV-32502","ASPREPDEV-32502")</f>
        <v>ASPREPDEV-32502</v>
      </c>
      <c r="H21" s="69" t="str">
        <f>HYPERLINK("https://jira3.cerner.com/browse/ASPREPDEV-32452","ASPREPDEV-32452")</f>
        <v>ASPREPDEV-32452</v>
      </c>
      <c r="I21" s="69" t="str">
        <f>HYPERLINK("https://jira3.cerner.com/browse/ASPREPDEV-32516","ASPREPDEV-32516")</f>
        <v>ASPREPDEV-32516</v>
      </c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10">
      <c r="A22" s="30" t="inlineStr">
        <is>
          <t>21-Mar</t>
        </is>
      </c>
      <c r="B22" t="inlineStr">
        <is>
          <t>Mugunthan</t>
        </is>
      </c>
      <c r="C22" s="9" t="inlineStr">
        <is>
          <t>2</t>
        </is>
      </c>
      <c r="D22" s="9" t="inlineStr">
        <is>
          <t>0</t>
        </is>
      </c>
      <c r="E22" s="69" t="str">
        <f>HYPERLINK("https://jira3.cerner.com/browse/ASPREPDEV-32516","ASPREPDEV-32516")</f>
        <v>ASPREPDEV-32516</v>
      </c>
      <c r="F22" s="69" t="str">
        <f>HYPERLINK("https://jira3.cerner.com/browse/ASPREPDEV-32313","ASPREPDEV-32313")</f>
        <v>ASPREPDEV-32313</v>
      </c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10">
      <c r="A23" s="30" t="inlineStr">
        <is>
          <t>28-Mar</t>
        </is>
      </c>
      <c r="B23" s="93" t="inlineStr">
        <is>
          <t>Megha</t>
        </is>
      </c>
      <c r="C23" s="6" t="inlineStr">
        <is>
          <t>0</t>
        </is>
      </c>
      <c r="D23" s="6" t="inlineStr">
        <is>
          <t>0</t>
        </is>
      </c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10">
      <c r="A24" s="30" t="inlineStr">
        <is>
          <t>01-Apr</t>
        </is>
      </c>
      <c r="B24" s="93" t="inlineStr">
        <is>
          <t>Mugunthan</t>
        </is>
      </c>
      <c r="C24" s="6" t="inlineStr">
        <is>
          <t>1</t>
        </is>
      </c>
      <c r="D24" s="6" t="inlineStr">
        <is>
          <t>1</t>
        </is>
      </c>
      <c r="E24" s="71" t="str">
        <f>HYPERLINK("https://jira3.cerner.com/browse/ASPREPDEV-32708","ASPREPDEV-32708")</f>
        <v>ASPREPDEV-32708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10">
      <c r="A25" s="30" t="inlineStr">
        <is>
          <t>04-Apr</t>
        </is>
      </c>
      <c r="B25" s="93" t="inlineStr">
        <is>
          <t>Jaideep</t>
        </is>
      </c>
      <c r="C25" s="6" t="inlineStr">
        <is>
          <t>2</t>
        </is>
      </c>
      <c r="D25" s="6" t="inlineStr">
        <is>
          <t>0</t>
        </is>
      </c>
      <c r="E25" s="69" t="str">
        <f>HYPERLINK("https://jira3.cerner.com/browse/ASPREPDEV-32774","ASPREPDEV-32774")</f>
        <v>ASPREPDEV-32774</v>
      </c>
      <c r="F25" s="69" t="str">
        <f>HYPERLINK("https://jira3.cerner.com/browse/ASPREPDEV-32819","ASPREPDEV-32819")</f>
        <v>ASPREPDEV-32819</v>
      </c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10">
      <c r="A26" s="30" t="inlineStr">
        <is>
          <t>11-Apr</t>
        </is>
      </c>
      <c r="B26" t="inlineStr">
        <is>
          <t>Jaideep</t>
        </is>
      </c>
      <c r="C26" s="6" t="inlineStr">
        <is>
          <t>2</t>
        </is>
      </c>
      <c r="D26" s="6" t="inlineStr">
        <is>
          <t>0</t>
        </is>
      </c>
      <c r="E26" s="69" t="str">
        <f>HYPERLINK("https://jira3.cerner.com/browse/ASPREPDEV-32774","ASPREPDEV-32774")</f>
        <v>ASPREPDEV-32774</v>
      </c>
      <c r="F26" s="69" t="str">
        <f>HYPERLINK("https://jira3.cerner.com/browse/ASPREPDEV-32819","ASPREPDEV-32819")</f>
        <v>ASPREPDEV-32819</v>
      </c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10">
      <c r="A27" s="30" t="inlineStr">
        <is>
          <t>18-Apr</t>
        </is>
      </c>
      <c r="B27" s="93" t="inlineStr">
        <is>
          <t>Aishvarya</t>
        </is>
      </c>
      <c r="C27" s="6" t="inlineStr">
        <is>
          <t>2</t>
        </is>
      </c>
      <c r="D27" s="6" t="inlineStr">
        <is>
          <t>0</t>
        </is>
      </c>
      <c r="E27" s="69" t="str">
        <f>HYPERLINK("https://jira3.cerner.com/browse/ASPREPDEV-32774","ASPREPDEV-32774")</f>
        <v>ASPREPDEV-32774</v>
      </c>
      <c r="F27" s="69" t="str">
        <f>HYPERLINK("https://jira3.cerner.com/browse/ASPREPDEV-32819","ASPREPDEV-32819")</f>
        <v>ASPREPDEV-32819</v>
      </c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10">
      <c r="A28" s="30" t="inlineStr">
        <is>
          <t>25-Apr</t>
        </is>
      </c>
      <c r="B28" s="93" t="inlineStr">
        <is>
          <t>Mugunthan</t>
        </is>
      </c>
      <c r="C28" s="6" t="inlineStr">
        <is>
          <t>0</t>
        </is>
      </c>
      <c r="D28" s="6" t="inlineStr">
        <is>
          <t>0</t>
        </is>
      </c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10">
      <c r="A29" s="30" t="inlineStr">
        <is>
          <t>02-May</t>
        </is>
      </c>
      <c r="B29" s="93" t="inlineStr">
        <is>
          <t>Vinay</t>
        </is>
      </c>
      <c r="C29" s="6" t="inlineStr">
        <is>
          <t>1</t>
        </is>
      </c>
      <c r="D29" s="6" t="inlineStr">
        <is>
          <t>0</t>
        </is>
      </c>
      <c r="E29" s="69" t="str">
        <f>HYPERLINK("https://jira3.cerner.com/browse/ASPREPDEV-32774","ASPREPDEV-32774")</f>
        <v>ASPREPDEV-32774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10">
      <c r="A30" s="30" t="inlineStr">
        <is>
          <t>09-May</t>
        </is>
      </c>
      <c r="B30" s="93" t="inlineStr">
        <is>
          <t>Vinay</t>
        </is>
      </c>
      <c r="C30" s="9" t="inlineStr">
        <is>
          <t>1</t>
        </is>
      </c>
      <c r="D30" t="inlineStr">
        <is>
          <t>0</t>
        </is>
      </c>
      <c r="E30" s="69" t="str">
        <f>HYPERLINK("https://jira3.cerner.com/browse/ASPREPDEV-32774","ASPREPDEV-32774")</f>
        <v>ASPREPDEV-32774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10" s="94" customFormat="1" ht="18" customHeight="1">
      <c r="A31" s="30" t="inlineStr">
        <is>
          <t>16-May</t>
        </is>
      </c>
      <c r="B31" s="94" t="inlineStr">
        <is>
          <t>Aishvarya</t>
        </is>
      </c>
      <c r="C31" s="6" t="inlineStr">
        <is>
          <t>6</t>
        </is>
      </c>
      <c r="D31" s="6" t="inlineStr">
        <is>
          <t>0</t>
        </is>
      </c>
      <c r="E31" s="69" t="str">
        <f>HYPERLINK("https://jira3.cerner.com/browse/ASPREPDEV-33381","ASPREPDEV-33381")</f>
        <v>ASPREPDEV-33381</v>
      </c>
      <c r="F31" s="69" t="str">
        <f>HYPERLINK("https://jira3.cerner.com/browse/ASPREPDEV-33371","ASPREPDEV-33371")</f>
        <v>ASPREPDEV-33371</v>
      </c>
      <c r="G31" s="69" t="str">
        <f>HYPERLINK("https://jira3.cerner.com/browse/ASPREPDEV-33370","ASPREPDEV-33370")</f>
        <v>ASPREPDEV-33370</v>
      </c>
      <c r="H31" s="69" t="str">
        <f>HYPERLINK("https://jira3.cerner.com/browse/ASPREPDEV-32774","ASPREPDEV-32774")</f>
        <v>ASPREPDEV-32774</v>
      </c>
      <c r="I31" s="69" t="str">
        <f>HYPERLINK("https://jira3.cerner.com/browse/ASPREPDEV-33363","ASPREPDEV-33363")</f>
        <v>ASPREPDEV-33363</v>
      </c>
      <c r="J31" s="69" t="str">
        <f>HYPERLINK("https://jira3.cerner.com/browse/ASPREPDEV-33379","ASPREPDEV-33379")</f>
        <v>ASPREPDEV-33379</v>
      </c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10">
      <c r="A32" s="30" t="inlineStr">
        <is>
          <t>23-May</t>
        </is>
      </c>
      <c r="B32" s="93" t="inlineStr">
        <is>
          <t>Mugunthan</t>
        </is>
      </c>
      <c r="C32" s="6" t="inlineStr">
        <is>
          <t>4</t>
        </is>
      </c>
      <c r="D32" s="6" t="inlineStr">
        <is>
          <t>0</t>
        </is>
      </c>
      <c r="E32" s="69" t="str">
        <f>HYPERLINK("https://jira3.cerner.com/browse/ASPREPDEV-33381","ASPREPDEV-33381")</f>
        <v>ASPREPDEV-33381</v>
      </c>
      <c r="F32" s="69" t="str">
        <f>HYPERLINK("https://jira3.cerner.com/browse/ASPREPDEV-33371","ASPREPDEV-33371")</f>
        <v>ASPREPDEV-33371</v>
      </c>
      <c r="G32" s="69" t="str">
        <f>HYPERLINK("https://jira3.cerner.com/browse/ASPREPDEV-33370","ASPREPDEV-33370")</f>
        <v>ASPREPDEV-33370</v>
      </c>
      <c r="H32" s="69" t="str">
        <f>HYPERLINK("https://jira3.cerner.com/browse/ASPREPDEV-32774","ASPREPDEV-32774")</f>
        <v>ASPREPDEV-32774</v>
      </c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14">
      <c r="A33" s="30" t="inlineStr">
        <is>
          <t>30-May</t>
        </is>
      </c>
      <c r="B33" t="inlineStr">
        <is>
          <t>Tarun</t>
        </is>
      </c>
      <c r="C33" s="9" t="inlineStr">
        <is>
          <t>1</t>
        </is>
      </c>
      <c r="D33" t="inlineStr">
        <is>
          <t>0</t>
        </is>
      </c>
      <c r="E33" s="69" t="str">
        <f>HYPERLINK("https://jira3.cerner.com/browse/ASPREPDEV-33370","ASPREPDEV-33370")</f>
        <v>ASPREPDEV-33370</v>
      </c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</row>
    <row r="34" spans="1:14">
      <c r="A34" s="30" t="inlineStr">
        <is>
          <t>06-Jun</t>
        </is>
      </c>
      <c r="B34" t="inlineStr">
        <is>
          <t>Vinay/Tarun</t>
        </is>
      </c>
      <c r="C34" s="9" t="inlineStr">
        <is>
          <t>4</t>
        </is>
      </c>
      <c r="D34" t="inlineStr">
        <is>
          <t>0</t>
        </is>
      </c>
      <c r="E34" s="69" t="str">
        <f>HYPERLINK("https://jira3.cerner.com/browse/ASPREPDEV-33675","ASPREPDEV-33675")</f>
        <v>ASPREPDEV-33675</v>
      </c>
      <c r="F34" s="69" t="str">
        <f>HYPERLINK("https://jira3.cerner.com/browse/ASPREPDEV-33635","ASPREPDEV-33635")</f>
        <v>ASPREPDEV-33635</v>
      </c>
      <c r="G34" s="69" t="str">
        <f>HYPERLINK("https://jira3.cerner.com/browse/ASPREPDEV-33660","ASPREPDEV-33660")</f>
        <v>ASPREPDEV-33660</v>
      </c>
      <c r="H34" s="69" t="str">
        <f>HYPERLINK("https://jira3.cerner.com/browse/ASPREPDEV-33370","ASPREPDEV-33370")</f>
        <v>ASPREPDEV-33370</v>
      </c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14">
      <c r="A35" s="30" t="inlineStr">
        <is>
          <t>13-Jun</t>
        </is>
      </c>
      <c r="B35" t="inlineStr">
        <is>
          <t>Vinay</t>
        </is>
      </c>
      <c r="C35" s="56" t="inlineStr">
        <is>
          <t>5</t>
        </is>
      </c>
      <c r="D35" t="inlineStr">
        <is>
          <t>0</t>
        </is>
      </c>
      <c r="E35" s="69" t="str">
        <f>HYPERLINK("https://jira3.cerner.com/browse/ASPREPDEV-33675","ASPREPDEV-33675")</f>
        <v>ASPREPDEV-33675</v>
      </c>
      <c r="F35" s="69" t="str">
        <f>HYPERLINK("https://jira3.cerner.com/browse/ASPREPDEV-33635","ASPREPDEV-33635")</f>
        <v>ASPREPDEV-33635</v>
      </c>
      <c r="G35" s="69" t="str">
        <f>HYPERLINK("https://jira3.cerner.com/browse/ASPREPDEV-33660","ASPREPDEV-33660")</f>
        <v>ASPREPDEV-33660</v>
      </c>
      <c r="H35" s="69" t="str">
        <f>HYPERLINK("https://jira3.cerner.com/browse/ASPREPDEV-33370","ASPREPDEV-33370")</f>
        <v>ASPREPDEV-33370</v>
      </c>
      <c r="I35" s="69" t="str">
        <f>HYPERLINK("https://jira3.cerner.com/browse/ASPREPDEV-33741","ASPREPDEV-33741")</f>
        <v>ASPREPDEV-33741</v>
      </c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14">
      <c r="A36" s="30" t="inlineStr">
        <is>
          <t>20-Jun</t>
        </is>
      </c>
      <c r="B36" t="inlineStr">
        <is>
          <t>Vinay/Aishvarya</t>
        </is>
      </c>
      <c r="C36" s="6" t="inlineStr">
        <is>
          <t>7</t>
        </is>
      </c>
      <c r="D36" t="inlineStr">
        <is>
          <t>0</t>
        </is>
      </c>
      <c r="E36" s="69" t="str">
        <f>HYPERLINK("https://jira3.cerner.com/browse/ASPREPDEV-33675","ASPREPDEV-33675")</f>
        <v>ASPREPDEV-33675</v>
      </c>
      <c r="F36" s="69" t="str">
        <f>HYPERLINK("https://jira3.cerner.com/browse/ASPREPDEV-33635","ASPREPDEV-33635")</f>
        <v>ASPREPDEV-33635</v>
      </c>
      <c r="G36" s="69" t="str">
        <f>HYPERLINK("https://jira3.cerner.com/browse/ASPREPDEV-33660","ASPREPDEV-33660")</f>
        <v>ASPREPDEV-33660</v>
      </c>
      <c r="H36" s="69" t="str">
        <f>HYPERLINK("https://jira3.cerner.com/browse/ASPREPDEV-33370","ASPREPDEV-33370")</f>
        <v>ASPREPDEV-33370</v>
      </c>
      <c r="I36" s="69" t="str">
        <f>HYPERLINK("https://jira3.cerner.com/browse/ASPREPDEV-33741","ASPREPDEV-33741")</f>
        <v>ASPREPDEV-33741</v>
      </c>
      <c r="J36" s="69" t="str">
        <f>HYPERLINK("https://jira3.cerner.com/browse/ASPREPDEV-33856","ASPREPDEV-33856")</f>
        <v>ASPREPDEV-33856</v>
      </c>
      <c r="K36" s="69" t="str">
        <f>HYPERLINK("https://jira3.cerner.com/browse/ASPREPDEV-33857","ASPREPDEV-33857")</f>
        <v>ASPREPDEV-33857</v>
      </c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14">
      <c r="A37" s="30" t="inlineStr">
        <is>
          <t>27-Jun</t>
        </is>
      </c>
      <c r="B37" t="inlineStr">
        <is>
          <t>Aishvarya</t>
        </is>
      </c>
      <c r="C37" s="6" t="inlineStr">
        <is>
          <t>7</t>
        </is>
      </c>
      <c r="D37" t="inlineStr">
        <is>
          <t>0</t>
        </is>
      </c>
      <c r="E37" s="69" t="str">
        <f>HYPERLINK("https://jira3.cerner.com/browse/ASPREPDEV-33675","ASPREPDEV-33675")</f>
        <v>ASPREPDEV-33675</v>
      </c>
      <c r="F37" s="69" t="str">
        <f>HYPERLINK("https://jira3.cerner.com/browse/ASPREPDEV-33635","ASPREPDEV-33635")</f>
        <v>ASPREPDEV-33635</v>
      </c>
      <c r="G37" s="69" t="str">
        <f>HYPERLINK("https://jira3.cerner.com/browse/ASPREPDEV-33856","ASPREPDEV-33856")</f>
        <v>ASPREPDEV-33856</v>
      </c>
      <c r="H37" s="69" t="str">
        <f>HYPERLINK("https://jira3.cerner.com/browse/ASPREPDEV-33660","ASPREPDEV-33660")</f>
        <v>ASPREPDEV-33660</v>
      </c>
      <c r="I37" s="69" t="str">
        <f>HYPERLINK("https://jira3.cerner.com/browse/ASPREPDEV-33857","ASPREPDEV-33857")</f>
        <v>ASPREPDEV-33857</v>
      </c>
      <c r="J37" s="69" t="str">
        <f>HYPERLINK("https://jira3.cerner.com/browse/ASPREPDEV-33895","ASPREPDEV-33895")</f>
        <v>ASPREPDEV-33895</v>
      </c>
      <c r="K37" s="69" t="str">
        <f>HYPERLINK("https://jira3.cerner.com/browse/ASPREPDEV-33910","ASPREPDEV-33910")</f>
        <v>ASPREPDEV-33910</v>
      </c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14">
      <c r="A38" s="30" t="inlineStr">
        <is>
          <t>04-Jul</t>
        </is>
      </c>
      <c r="B38" t="inlineStr">
        <is>
          <t>Mugunthan</t>
        </is>
      </c>
      <c r="C38" t="inlineStr">
        <is>
          <t>3</t>
        </is>
      </c>
      <c r="D38" t="inlineStr">
        <is>
          <t>0</t>
        </is>
      </c>
      <c r="E38" s="133" t="str">
        <f>HYPERLINK("https://jira3.cerner.com/browse/ASPREPDEV-33895","ASPREPDEV-33895")</f>
        <v>ASPREPDEV-33895</v>
      </c>
      <c r="F38" s="133" t="str">
        <f>HYPERLINK("https://jira3.cerner.com/browse/ASPREPDEV-33635","ASPREPDEV-33635")</f>
        <v>ASPREPDEV-33635</v>
      </c>
      <c r="G38" s="133" t="str">
        <f>HYPERLINK("https://jira3.cerner.com/browse/ASPREPDEV-33857","ASPREPDEV-33857")</f>
        <v>ASPREPDEV-33857</v>
      </c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14">
      <c r="A39" s="30" t="inlineStr">
        <is>
          <t>11-Jul</t>
        </is>
      </c>
      <c r="B39" t="inlineStr">
        <is>
          <t>Tarun</t>
        </is>
      </c>
      <c r="C39" t="inlineStr">
        <is>
          <t>4</t>
        </is>
      </c>
      <c r="D39" t="inlineStr">
        <is>
          <t>0</t>
        </is>
      </c>
      <c r="E39" s="69" t="str">
        <f>HYPERLINK("https://jira3.cerner.com/browse/ASPREPDEV-33675","ASPREPDEV-33675")</f>
        <v>ASPREPDEV-33675</v>
      </c>
      <c r="F39" s="69" t="str">
        <f>HYPERLINK("https://jira3.cerner.com/browse/ASPREPDEV-33980","ASPREPDEV-33980")</f>
        <v>ASPREPDEV-33980</v>
      </c>
      <c r="G39" s="69" t="str">
        <f>HYPERLINK("https://jira3.cerner.com/browse/ASPREPDEV-34034","ASPREPDEV-34034")</f>
        <v>ASPREPDEV-34034</v>
      </c>
      <c r="H39" s="69" t="str">
        <f>HYPERLINK("https://jira3.cerner.com/browse/ASPREPDEV-33856","ASPREPDEV-33856")</f>
        <v>ASPREPDEV-33856</v>
      </c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14">
      <c r="A40" s="30" t="inlineStr">
        <is>
          <t>18-Jul</t>
        </is>
      </c>
      <c r="B40" t="inlineStr">
        <is>
          <t>Anupriya</t>
        </is>
      </c>
      <c r="C40" t="inlineStr">
        <is>
          <t>5</t>
        </is>
      </c>
      <c r="D40" t="inlineStr">
        <is>
          <t>0</t>
        </is>
      </c>
      <c r="E40" s="69" t="str">
        <f>HYPERLINK("https://jira3.cerner.com/browse/ASPREPDEV-34054","ASPREPDEV-34054")</f>
        <v>ASPREPDEV-34054</v>
      </c>
      <c r="F40" s="69" t="str">
        <f>HYPERLINK("https://jira3.cerner.com/browse/ASPREPDEV-33660","ASPREPDEV-33660")</f>
        <v>ASPREPDEV-33660</v>
      </c>
      <c r="G40" s="69" t="str">
        <f>HYPERLINK("https://jira3.cerner.com/browse/ASPREPDEV-34034","ASPREPDEV-34034")</f>
        <v>ASPREPDEV-34034</v>
      </c>
      <c r="H40" s="69" t="str">
        <f>HYPERLINK("https://jira3.cerner.com/browse/ASPREPDEV-33857","ASPREPDEV-33857")</f>
        <v>ASPREPDEV-33857</v>
      </c>
      <c r="I40" s="69" t="str">
        <f>HYPERLINK("https://jira3.cerner.com/browse/ASPREPDEV-34039","ASPREPDEV-34039")</f>
        <v>ASPREPDEV-34039</v>
      </c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14">
      <c r="A41" s="30" t="inlineStr">
        <is>
          <t>25-Jul</t>
        </is>
      </c>
      <c r="B41" t="inlineStr">
        <is>
          <t>Vinay</t>
        </is>
      </c>
      <c r="C41" s="9" t="inlineStr">
        <is>
          <t>4</t>
        </is>
      </c>
      <c r="D41" s="9" t="inlineStr">
        <is>
          <t>0</t>
        </is>
      </c>
      <c r="E41" s="69" t="str">
        <f>HYPERLINK("https://jira3.cerner.com/browse/ASPREPDEV-34086","ASPREPDEV-34086")</f>
        <v>ASPREPDEV-34086</v>
      </c>
      <c r="F41" s="69" t="str">
        <f>HYPERLINK("https://jira3.cerner.com/browse/ASPREPDEV-34034","ASPREPDEV-34034")</f>
        <v>ASPREPDEV-34034</v>
      </c>
      <c r="G41" s="69" t="str">
        <f>HYPERLINK("https://jira3.cerner.com/browse/ASPREPDEV-33857","ASPREPDEV-33857")</f>
        <v>ASPREPDEV-33857</v>
      </c>
      <c r="H41" s="69" t="str">
        <f>HYPERLINK("https://jira3.cerner.com/browse/ASPREPDEV-34039","ASPREPDEV-34039")</f>
        <v>ASPREPDEV-34039</v>
      </c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14">
      <c r="A42" s="30" t="inlineStr">
        <is>
          <t>01-Aug</t>
        </is>
      </c>
      <c r="B42" t="inlineStr">
        <is>
          <t>Vinay</t>
        </is>
      </c>
      <c r="C42" s="9" t="inlineStr">
        <is>
          <t>7</t>
        </is>
      </c>
      <c r="D42" s="9" t="inlineStr">
        <is>
          <t>0</t>
        </is>
      </c>
      <c r="E42" s="69" t="str">
        <f>HYPERLINK("https://jira3.cerner.com/browse/ASPREPDEV-34234","ASPREPDEV-34234")</f>
        <v>ASPREPDEV-34234</v>
      </c>
      <c r="F42" s="69" t="str">
        <f>HYPERLINK("https://jira3.cerner.com/browse/ASPREPDEV-33660","ASPREPDEV-33660")</f>
        <v>ASPREPDEV-33660</v>
      </c>
      <c r="G42" s="69" t="str">
        <f>HYPERLINK("https://jira3.cerner.com/browse/ASPREPDEV-34267","ASPREPDEV-34267")</f>
        <v>ASPREPDEV-34267</v>
      </c>
      <c r="H42" s="69" t="str">
        <f>HYPERLINK("https://jira3.cerner.com/browse/ASPREPDEV-34181","ASPREPDEV-34181")</f>
        <v>ASPREPDEV-34181</v>
      </c>
      <c r="I42" s="69" t="str">
        <f>HYPERLINK("https://jira3.cerner.com/browse/ASPREPDEV-34034","ASPREPDEV-34034")</f>
        <v>ASPREPDEV-34034</v>
      </c>
      <c r="J42" s="69" t="str">
        <f>HYPERLINK("https://jira3.cerner.com/browse/ASPREPDEV-34138","ASPREPDEV-34138")</f>
        <v>ASPREPDEV-34138</v>
      </c>
      <c r="K42" s="69" t="str">
        <f>HYPERLINK("https://jira3.cerner.com/browse/ASPREPDEV-34039","ASPREPDEV-34039")</f>
        <v>ASPREPDEV-34039</v>
      </c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14">
      <c r="A43" s="30" t="inlineStr">
        <is>
          <t>08-Aug</t>
        </is>
      </c>
      <c r="B43" t="inlineStr">
        <is>
          <t>Madhumita</t>
        </is>
      </c>
      <c r="C43" t="inlineStr">
        <is>
          <t>5</t>
        </is>
      </c>
      <c r="D43" t="inlineStr">
        <is>
          <t>0</t>
        </is>
      </c>
      <c r="E43" s="133" t="str">
        <f>HYPERLINK("https://jira3.cerner.com/browse/ASPREPDEV-34138","ASPREPDEV-34138")</f>
        <v>ASPREPDEV-34138</v>
      </c>
      <c r="F43" s="133" t="str">
        <f>HYPERLINK("https://jira3.cerner.com/browse/ASPREPDEV-34039","ASPREPDEV-34039")</f>
        <v>ASPREPDEV-34039</v>
      </c>
      <c r="G43" s="133" t="str">
        <f>HYPERLINK("https://jira3.cerner.com/browse/ASPREPDEV-34034","ASPREPDEV-34034")</f>
        <v>ASPREPDEV-34034</v>
      </c>
      <c r="H43" s="133" t="str">
        <f>HYPERLINK("https://jira3.cerner.com/browse/ASPREPDEV-34181","ASPREPDEV-34181")</f>
        <v>ASPREPDEV-34181</v>
      </c>
      <c r="I43" s="133" t="str">
        <f>HYPERLINK("https://jira3.cerner.com/browse/ASPREPDEV-33857","ASPREPDEV-33857")</f>
        <v>ASPREPDEV-33857</v>
      </c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14">
      <c r="A44" s="30" t="inlineStr">
        <is>
          <t>15-Aug</t>
        </is>
      </c>
      <c r="B44" t="inlineStr">
        <is>
          <t>Anupriya</t>
        </is>
      </c>
      <c r="C44" s="9" t="inlineStr">
        <is>
          <t>5</t>
        </is>
      </c>
      <c r="D44" s="9" t="inlineStr">
        <is>
          <t>0</t>
        </is>
      </c>
      <c r="E44" s="133" t="str">
        <f>HYPERLINK("https://jira3.cerner.com/browse/ASPREPDEV-34034","ASPREPDEV-34034")</f>
        <v>ASPREPDEV-34034</v>
      </c>
      <c r="F44" s="133" t="str">
        <f>HYPERLINK("https://jira3.cerner.com/browse/ASPREPDEV-34181","ASPREPDEV-34181")</f>
        <v>ASPREPDEV-34181</v>
      </c>
      <c r="G44" s="133" t="str">
        <f>HYPERLINK("https://jira3.cerner.com/browse/ASPREPDEV-33857","ASPREPDEV-33857")</f>
        <v>ASPREPDEV-33857</v>
      </c>
      <c r="H44" s="133" t="str">
        <f>HYPERLINK("https://jira3.cerner.com/browse/ASPREPDEV-34138","ASPREPDEV-34138")</f>
        <v>ASPREPDEV-34138</v>
      </c>
      <c r="I44" s="133" t="str">
        <f>HYPERLINK("https://jira3.cerner.com/browse/ASPREPDEV-34039","ASPREPDEV-34039")</f>
        <v>ASPREPDEV-34039</v>
      </c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</row>
    <row r="45" spans="1:14">
      <c r="A45" s="30" t="inlineStr">
        <is>
          <t>22-Aug</t>
        </is>
      </c>
      <c r="B45" t="inlineStr">
        <is>
          <t>Tarun</t>
        </is>
      </c>
      <c r="C45" s="9" t="inlineStr">
        <is>
          <t>5</t>
        </is>
      </c>
      <c r="D45" s="9" t="inlineStr">
        <is>
          <t>0</t>
        </is>
      </c>
      <c r="E45" s="69" t="str">
        <f>HYPERLINK("https://jira3.cerner.com/browse/ASPREPDEV-34034","ASPREPDEV-34034")</f>
        <v>ASPREPDEV-34034</v>
      </c>
      <c r="F45" s="69" t="str">
        <f>HYPERLINK("https://jira3.cerner.com/browse/ASPREPDEV-34181","ASPREPDEV-34181")</f>
        <v>ASPREPDEV-34181</v>
      </c>
      <c r="G45" s="69" t="str">
        <f>HYPERLINK("https://jira3.cerner.com/browse/ASPREPDEV-33857","ASPREPDEV-33857")</f>
        <v>ASPREPDEV-33857</v>
      </c>
      <c r="H45" s="69" t="str">
        <f>HYPERLINK("https://jira3.cerner.com/browse/ASPREPDEV-34138","ASPREPDEV-34138")</f>
        <v>ASPREPDEV-34138</v>
      </c>
      <c r="I45" s="69" t="str">
        <f>HYPERLINK("https://jira3.cerner.com/browse/ASPREPDEV-34039","ASPREPDEV-34039")</f>
        <v>ASPREPDEV-34039</v>
      </c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14" ht="29.1">
      <c r="A46" s="30" t="inlineStr">
        <is>
          <t>29-Aug</t>
        </is>
      </c>
      <c r="B46" s="105" t="inlineStr">
        <is>
          <t>Vinay</t>
        </is>
      </c>
      <c r="C46" s="116" t="inlineStr">
        <is>
          <t>6</t>
        </is>
      </c>
      <c r="D46" s="116" t="inlineStr">
        <is>
          <t>0</t>
        </is>
      </c>
      <c r="E46" s="69" t="str">
        <f>HYPERLINK("https://jira3.cerner.com/browse/ASPREPDEV-34267","ASPREPDEV-34267")</f>
        <v>ASPREPDEV-34267</v>
      </c>
      <c r="F46" s="69" t="str">
        <f>HYPERLINK("https://jira3.cerner.com/browse/ASPREPDEV-34034","ASPREPDEV-34034")</f>
        <v>ASPREPDEV-34034</v>
      </c>
      <c r="G46" s="69" t="str">
        <f>HYPERLINK("https://jira3.cerner.com/browse/ASPREPDEV-34181","ASPREPDEV-34181")</f>
        <v>ASPREPDEV-34181</v>
      </c>
      <c r="H46" s="69" t="str">
        <f>HYPERLINK("https://jira3.cerner.com/browse/ASPREPDEV-33857","ASPREPDEV-33857")</f>
        <v>ASPREPDEV-33857</v>
      </c>
      <c r="I46" s="69" t="str">
        <f>HYPERLINK("https://jira3.cerner.com/browse/ASPREPDEV-34138","ASPREPDEV-34138")</f>
        <v>ASPREPDEV-34138</v>
      </c>
      <c r="J46" s="69" t="str">
        <f>HYPERLINK("https://jira3.cerner.com/browse/ASPREPDEV-34039","ASPREPDEV-34039")</f>
        <v>ASPREPDEV-34039</v>
      </c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14">
      <c r="A47" s="30" t="inlineStr">
        <is>
          <t>05-Sep</t>
        </is>
      </c>
      <c r="B47" t="inlineStr">
        <is>
          <t>Ritu</t>
        </is>
      </c>
      <c r="C47" s="9" t="inlineStr">
        <is>
          <t>6</t>
        </is>
      </c>
      <c r="D47" s="9" t="inlineStr">
        <is>
          <t>0</t>
        </is>
      </c>
      <c r="E47" s="69" t="str">
        <f>HYPERLINK("https://jira3.cerner.com/browse/ASPREPDEV-34034","ASPREPDEV-34034")</f>
        <v>ASPREPDEV-34034</v>
      </c>
      <c r="F47" s="69" t="str">
        <f>HYPERLINK("https://jira3.cerner.com/browse/ASPREPDEV-34181","ASPREPDEV-34181")</f>
        <v>ASPREPDEV-34181</v>
      </c>
      <c r="G47" s="69" t="str">
        <f>HYPERLINK("https://jira3.cerner.com/browse/ASPREPDEV-33857","ASPREPDEV-33857")</f>
        <v>ASPREPDEV-33857</v>
      </c>
      <c r="H47" s="69" t="str">
        <f>HYPERLINK("https://jira3.cerner.com/browse/ASPREPDEV-34138","ASPREPDEV-34138")</f>
        <v>ASPREPDEV-34138</v>
      </c>
      <c r="I47" s="69" t="str">
        <f>HYPERLINK("https://jira3.cerner.com/browse/ASPREPDEV-34039","ASPREPDEV-34039")</f>
        <v>ASPREPDEV-34039</v>
      </c>
      <c r="J47" s="69" t="str">
        <f>HYPERLINK("https://jira3.cerner.com/browse/ASPREPDEV-34267","ASPREPDEV-34267")</f>
        <v>ASPREPDEV-34267</v>
      </c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14">
      <c r="A48" s="30" t="inlineStr">
        <is>
          <t>12-Sep</t>
        </is>
      </c>
      <c r="B48" t="inlineStr">
        <is>
          <t>Tarun</t>
        </is>
      </c>
      <c r="C48" s="9" t="inlineStr">
        <is>
          <t>4</t>
        </is>
      </c>
      <c r="D48" s="9" t="inlineStr">
        <is>
          <t>0</t>
        </is>
      </c>
      <c r="E48" s="69" t="str">
        <f>HYPERLINK("https://jira3.cerner.com/browse/ASPREPDEV-34034","ASPREPDEV-34034")</f>
        <v>ASPREPDEV-34034</v>
      </c>
      <c r="F48" s="69" t="str">
        <f>HYPERLINK("https://jira3.cerner.com/browse/ASPREPDEV-34181","ASPREPDEV-34181")</f>
        <v>ASPREPDEV-34181</v>
      </c>
      <c r="G48" s="69" t="str">
        <f>HYPERLINK("https://jira3.cerner.com/browse/ASPREPDEV-33857","ASPREPDEV-33857")</f>
        <v>ASPREPDEV-33857</v>
      </c>
      <c r="H48" s="69" t="str">
        <f>HYPERLINK("https://jira3.cerner.com/browse/ASPREPDEV-34814","ASPREPDEV-34814")</f>
        <v>ASPREPDEV-34814</v>
      </c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10">
      <c r="A49" s="30" t="inlineStr">
        <is>
          <t>19-Sep</t>
        </is>
      </c>
      <c r="B49" t="inlineStr">
        <is>
          <t>Anupriya</t>
        </is>
      </c>
      <c r="C49" s="9" t="inlineStr">
        <is>
          <t>5</t>
        </is>
      </c>
      <c r="D49" s="122" t="inlineStr">
        <is>
          <t>0</t>
        </is>
      </c>
      <c r="E49" s="69" t="str">
        <f>HYPERLINK("https://jira3.cerner.com/browse/ASPREPDEV-34894","ASPREPDEV-34894")</f>
        <v>ASPREPDEV-34894</v>
      </c>
      <c r="F49" s="69" t="str">
        <f>HYPERLINK("https://jira3.cerner.com/browse/ASPREPDEV-34181","ASPREPDEV-34181")</f>
        <v>ASPREPDEV-34181</v>
      </c>
      <c r="G49" s="69" t="str">
        <f>HYPERLINK("https://jira3.cerner.com/browse/ASPREPDEV-33857","ASPREPDEV-33857")</f>
        <v>ASPREPDEV-33857</v>
      </c>
      <c r="H49" s="69" t="str">
        <f>HYPERLINK("https://jira3.cerner.com/browse/ASPREPDEV-34884","ASPREPDEV-34884")</f>
        <v>ASPREPDEV-34884</v>
      </c>
      <c r="I49" s="69" t="str">
        <f>HYPERLINK("https://jira3.cerner.com/browse/ASPREPDEV-34814","ASPREPDEV-34814")</f>
        <v>ASPREPDEV-34814</v>
      </c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10">
      <c r="A50" s="30" t="inlineStr">
        <is>
          <t>26-Sep</t>
        </is>
      </c>
      <c r="B50" t="inlineStr">
        <is>
          <t>Vinay</t>
        </is>
      </c>
      <c r="C50" s="9" t="inlineStr">
        <is>
          <t>6</t>
        </is>
      </c>
      <c r="D50" s="9" t="inlineStr">
        <is>
          <t>0</t>
        </is>
      </c>
      <c r="E50" s="69" t="str">
        <f>HYPERLINK("https://jira3.cerner.com/browse/ASPREPDEV-34939","ASPREPDEV-34939")</f>
        <v>ASPREPDEV-34939</v>
      </c>
      <c r="F50" s="69" t="str">
        <f>HYPERLINK("https://jira3.cerner.com/browse/ASPREPDEV-34894","ASPREPDEV-34894")</f>
        <v>ASPREPDEV-34894</v>
      </c>
      <c r="G50" s="69" t="str">
        <f>HYPERLINK("https://jira3.cerner.com/browse/ASPREPDEV-33857","ASPREPDEV-33857")</f>
        <v>ASPREPDEV-33857</v>
      </c>
      <c r="H50" s="69" t="str">
        <f>HYPERLINK("https://jira3.cerner.com/browse/ASPREPDEV-34181","ASPREPDEV-34181")</f>
        <v>ASPREPDEV-34181</v>
      </c>
      <c r="I50" s="69" t="str">
        <f>HYPERLINK("https://jira3.cerner.com/browse/ASPREPDEV-34884","ASPREPDEV-34884")</f>
        <v>ASPREPDEV-34884</v>
      </c>
      <c r="J50" s="69" t="str">
        <f>HYPERLINK("https://jira3.cerner.com/browse/ASPREPDEV-34814","ASPREPDEV-34814")</f>
        <v>ASPREPDEV-34814</v>
      </c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10">
      <c r="A51" s="30" t="inlineStr">
        <is>
          <t>03-Oct</t>
        </is>
      </c>
      <c r="B51" t="inlineStr">
        <is>
          <t>Vinay</t>
        </is>
      </c>
      <c r="C51" s="9" t="inlineStr">
        <is>
          <t>3</t>
        </is>
      </c>
      <c r="D51" s="9" t="inlineStr">
        <is>
          <t>0</t>
        </is>
      </c>
      <c r="E51" s="69" t="str">
        <f>HYPERLINK("https://jira3.cerner.com/browse/ASPREPDEV-34181","ASPREPDEV-34181")</f>
        <v>ASPREPDEV-34181</v>
      </c>
      <c r="F51" s="69" t="str">
        <f>HYPERLINK("https://jira3.cerner.com/browse/ASPREPDEV-34884","ASPREPDEV-34884")</f>
        <v>ASPREPDEV-34884</v>
      </c>
      <c r="G51" s="69" t="str">
        <f>HYPERLINK("https://jira3.cerner.com/browse/ASPREPDEV-34814","ASPREPDEV-34814")</f>
        <v>ASPREPDEV-34814</v>
      </c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10">
      <c r="A52" s="30" t="inlineStr">
        <is>
          <t>10-Oct</t>
        </is>
      </c>
      <c r="B52" t="inlineStr">
        <is>
          <t>Anupama</t>
        </is>
      </c>
      <c r="C52" s="9" t="inlineStr">
        <is>
          <t>4</t>
        </is>
      </c>
      <c r="D52" t="inlineStr">
        <is>
          <t>0</t>
        </is>
      </c>
      <c r="E52" s="69" t="str">
        <f>HYPERLINK("https://jira3.cerner.com/browse/ASPREPDEV-34181","ASPREPDEV-34181")</f>
        <v>ASPREPDEV-34181</v>
      </c>
      <c r="F52" s="69" t="str">
        <f>HYPERLINK("https://jira3.cerner.com/browse/ASPREPDEV-34884","ASPREPDEV-34884")</f>
        <v>ASPREPDEV-34884</v>
      </c>
      <c r="G52" s="69" t="str">
        <f>HYPERLINK("https://jira3.cerner.com/browse/ASPREPDEV-35072","ASPREPDEV-35072")</f>
        <v>ASPREPDEV-35072</v>
      </c>
      <c r="H52" s="69" t="str">
        <f>HYPERLINK("https://jira3.cerner.com/browse/ASPREPDEV-34814","ASPREPDEV-34814")</f>
        <v>ASPREPDEV-34814</v>
      </c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10">
      <c r="A53" s="30" t="inlineStr">
        <is>
          <t>17-Oct</t>
        </is>
      </c>
      <c r="B53" t="inlineStr">
        <is>
          <t>Madhumita</t>
        </is>
      </c>
      <c r="C53" s="9" t="inlineStr">
        <is>
          <t>4</t>
        </is>
      </c>
      <c r="D53" s="9" t="inlineStr">
        <is>
          <t>0</t>
        </is>
      </c>
      <c r="E53" s="69" t="str">
        <f>HYPERLINK("https://jira3.cerner.com/browse/ASPREPDEV-34884","ASPREPDEV-34884")</f>
        <v>ASPREPDEV-34884</v>
      </c>
      <c r="F53" s="69" t="str">
        <f>HYPERLINK("https://jira3.cerner.com/browse/ASPREPDEV-35072","ASPREPDEV-35072")</f>
        <v>ASPREPDEV-35072</v>
      </c>
      <c r="G53" s="69" t="str">
        <f>HYPERLINK("https://jira3.cerner.com/browse/ASPREPDEV-34181","ASPREPDEV-34181")</f>
        <v>ASPREPDEV-34181</v>
      </c>
      <c r="H53" s="69" t="str">
        <f>HYPERLINK("https://jira3.cerner.com/browse/ASPREPDEV-34814","ASPREPDEV-34814")</f>
        <v>ASPREPDEV-34814</v>
      </c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10">
      <c r="A54" s="30" t="inlineStr">
        <is>
          <t>24-Oct</t>
        </is>
      </c>
      <c r="B54" t="inlineStr">
        <is>
          <t>Ritu</t>
        </is>
      </c>
      <c r="C54" s="6" t="inlineStr">
        <is>
          <t>2</t>
        </is>
      </c>
      <c r="D54" s="9" t="inlineStr">
        <is>
          <t>0</t>
        </is>
      </c>
      <c r="E54" s="69" t="str">
        <f>HYPERLINK("https://jira3.cerner.com/browse/ASPREPDEV-35072","ASPREPDEV-35072")</f>
        <v>ASPREPDEV-35072</v>
      </c>
      <c r="F54" s="69" t="str">
        <f>HYPERLINK("https://jira3.cerner.com/browse/ASPREPDEV-35172","ASPREPDEV-35172")</f>
        <v>ASPREPDEV-35172</v>
      </c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10">
      <c r="A55" s="30" t="inlineStr">
        <is>
          <t>31-Oct</t>
        </is>
      </c>
      <c r="B55" t="inlineStr">
        <is>
          <t>Tarun</t>
        </is>
      </c>
      <c r="C55" s="6" t="inlineStr">
        <is>
          <t>3</t>
        </is>
      </c>
      <c r="D55" s="6" t="inlineStr">
        <is>
          <t>0</t>
        </is>
      </c>
      <c r="E55" s="69" t="str">
        <f>HYPERLINK("https://jira3.cerner.com/browse/ASPREPDEV-35072","ASPREPDEV-35072")</f>
        <v>ASPREPDEV-35072</v>
      </c>
      <c r="F55" s="69" t="str">
        <f>HYPERLINK("https://jira3.cerner.com/browse/ASPREPDEV-35172","ASPREPDEV-35172")</f>
        <v>ASPREPDEV-35172</v>
      </c>
      <c r="G55" s="69" t="str">
        <f>HYPERLINK("https://jira3.cerner.com/browse/ASPREPDEV-35275","ASPREPDEV-35275")</f>
        <v>ASPREPDEV-35275</v>
      </c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10">
      <c r="A56" s="30" t="inlineStr">
        <is>
          <t>07-Nov</t>
        </is>
      </c>
      <c r="B56" t="inlineStr">
        <is>
          <t>Anupama</t>
        </is>
      </c>
      <c r="C56" s="6" t="inlineStr">
        <is>
          <t>3</t>
        </is>
      </c>
      <c r="D56" s="6" t="inlineStr">
        <is>
          <t>0</t>
        </is>
      </c>
      <c r="E56" s="69" t="str">
        <f>HYPERLINK("https://jira3.cerner.com/browse/ASPREPDEV-35072","ASPREPDEV-35072")</f>
        <v>ASPREPDEV-35072</v>
      </c>
      <c r="F56" s="69" t="str">
        <f>HYPERLINK("https://jira3.cerner.com/browse/ASPREPDEV-35172","ASPREPDEV-35172")</f>
        <v>ASPREPDEV-35172</v>
      </c>
      <c r="G56" s="69" t="str">
        <f>HYPERLINK("https://jira3.cerner.com/browse/ASPREPDEV-35275","ASPREPDEV-35275")</f>
        <v>ASPREPDEV-35275</v>
      </c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10">
      <c r="A57" s="30" t="inlineStr">
        <is>
          <t>14-Nov</t>
        </is>
      </c>
      <c r="B57" t="inlineStr">
        <is>
          <t>Vinay/Sharath</t>
        </is>
      </c>
      <c r="C57" s="9" t="inlineStr">
        <is>
          <t>1</t>
        </is>
      </c>
      <c r="D57" s="9" t="inlineStr">
        <is>
          <t>1</t>
        </is>
      </c>
      <c r="E57" s="71" t="str">
        <f>HYPERLINK("https://jira3.cerner.com/browse/ASPREPDEV-35323","ASPREPDEV-35323")</f>
        <v>ASPREPDEV-35323</v>
      </c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10">
      <c r="A58" s="30" t="inlineStr">
        <is>
          <t>21-Nov</t>
        </is>
      </c>
      <c r="B58" t="inlineStr">
        <is>
          <t>Vinay</t>
        </is>
      </c>
      <c r="C58" s="9" t="inlineStr">
        <is>
          <t>1</t>
        </is>
      </c>
      <c r="D58" t="inlineStr">
        <is>
          <t>0</t>
        </is>
      </c>
      <c r="E58" s="69" t="str">
        <f>HYPERLINK("https://jira3.cerner.com/browse/ASPREPDEV-35496","ASPREPDEV-35496")</f>
        <v>ASPREPDEV-35496</v>
      </c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10">
      <c r="A59" s="30" t="inlineStr">
        <is>
          <t>28-Nov</t>
        </is>
      </c>
      <c r="B59" t="inlineStr">
        <is>
          <t>Anupriya</t>
        </is>
      </c>
      <c r="C59" s="6" t="inlineStr">
        <is>
          <t>1</t>
        </is>
      </c>
      <c r="D59" t="inlineStr">
        <is>
          <t>0</t>
        </is>
      </c>
      <c r="E59" s="69" t="str">
        <f>HYPERLINK("https://jira3.cerner.com/browse/ASPREPDEV-35496","ASPREPDEV-35496")</f>
        <v>ASPREPDEV-35496</v>
      </c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10">
      <c r="A60" s="30" t="inlineStr">
        <is>
          <t>05-Dec</t>
        </is>
      </c>
      <c r="B60" t="inlineStr">
        <is>
          <t>Tarun</t>
        </is>
      </c>
      <c r="C60" s="9" t="inlineStr">
        <is>
          <t>1</t>
        </is>
      </c>
      <c r="D60" t="inlineStr">
        <is>
          <t>0</t>
        </is>
      </c>
      <c r="E60" s="69" t="str">
        <f>HYPERLINK("https://jira3.cerner.com/browse/ASPREPDEV-35496","ASPREPDEV-35496")</f>
        <v>ASPREPDEV-35496</v>
      </c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10">
      <c r="A61" s="30" t="inlineStr">
        <is>
          <t>12-Dec</t>
        </is>
      </c>
      <c r="B61" t="inlineStr">
        <is>
          <t>Ritu</t>
        </is>
      </c>
      <c r="C61" s="9" t="inlineStr">
        <is>
          <t>1</t>
        </is>
      </c>
      <c r="D61" t="inlineStr">
        <is>
          <t>0</t>
        </is>
      </c>
      <c r="E61" s="69" t="str">
        <f>HYPERLINK("https://jira3.cerner.com/browse/ASPREPDEV-35496","ASPREPDEV-35496")</f>
        <v>ASPREPDEV-35496</v>
      </c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10">
      <c r="A62" s="30" t="inlineStr">
        <is>
          <t>19-Dec</t>
        </is>
      </c>
      <c r="B62" t="inlineStr">
        <is>
          <t>Madhumita</t>
        </is>
      </c>
      <c r="C62" s="9" t="inlineStr">
        <is>
          <t>2</t>
        </is>
      </c>
      <c r="D62" t="inlineStr">
        <is>
          <t>0</t>
        </is>
      </c>
      <c r="E62" s="69" t="str">
        <f>HYPERLINK("https://jira3.cerner.com/browse/ASPREPDEV-35495","ASPREPDEV-35495")</f>
        <v>ASPREPDEV-35495</v>
      </c>
      <c r="F62" s="69" t="str">
        <f>HYPERLINK("https://jira3.cerner.com/browse/ASPREPDEV-35683","ASPREPDEV-35683")</f>
        <v>ASPREPDEV-35683</v>
      </c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  <row r="63" spans="1:10">
      <c r="A63" s="30" t="inlineStr">
        <is>
          <t>26-Dec</t>
        </is>
      </c>
      <c r="B63" t="inlineStr">
        <is>
          <t>Anupama</t>
        </is>
      </c>
      <c r="C63" s="9" t="inlineStr">
        <is>
          <t>2</t>
        </is>
      </c>
      <c r="D63" t="inlineStr">
        <is>
          <t>0</t>
        </is>
      </c>
      <c r="E63" s="69" t="str">
        <f>HYPERLINK("https://jira3.cerner.com/browse/ASPREPDEV-35496","ASPREPDEV-35496")</f>
        <v>ASPREPDEV-35496</v>
      </c>
      <c r="F63" s="69" t="str">
        <f>HYPERLINK("https://jira3.cerner.com/browse/ASPREPDEV-35684","ASPREPDEV-35684")</f>
        <v>ASPREPDEV-35684</v>
      </c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</row>
  </sheetData>
  <mergeCells count="7">
    <mergeCell ref="A9:D9"/>
    <mergeCell ref="A1:D1"/>
    <mergeCell ref="A2:D2"/>
    <mergeCell ref="A3:D3"/>
    <mergeCell ref="A4:D4"/>
    <mergeCell ref="A5:D5"/>
    <mergeCell ref="A6:D6"/>
  </mergeCells>
  <hyperlinks>
    <hyperlink ref="E12" r:id="rId1" xr:uid="{1E453F9B-DCCA-447B-A4F2-1E06EE1A9FA5}"/>
    <hyperlink ref="F12" r:id="rId2" xr:uid="{8241F119-0977-4D77-9A66-E45BF510E714}"/>
    <hyperlink ref="G12" r:id="rId3" xr:uid="{392A51DE-F6DC-4BB5-B9BE-4FB901B66FBB}"/>
    <hyperlink ref="E13" r:id="rId4" xr:uid="{03ACB5E6-3F7A-462A-A899-1039D80E8781}"/>
    <hyperlink ref="F13" r:id="rId5" xr:uid="{2A20924D-BF15-400D-BE60-182B12876293}"/>
    <hyperlink ref="G13" r:id="rId6" xr:uid="{D0C9ECCA-C4AC-4FD2-9620-2E1BE2BF3FCE}"/>
    <hyperlink ref="E14" r:id="rId7" xr:uid="{03B35203-E106-484E-A79D-CA7B4BEC2722}"/>
    <hyperlink ref="F14" r:id="rId8" xr:uid="{8955E644-2799-4CF1-B065-3F5F6CF00C00}"/>
    <hyperlink ref="G14" r:id="rId9" xr:uid="{EB111C66-FB97-4F45-8211-C855AF3C9CFB}"/>
    <hyperlink ref="H14" r:id="rId10" xr:uid="{99A64B14-B4D2-4678-914F-AD585FCFD03A}"/>
    <hyperlink ref="E15" r:id="rId11" xr:uid="{1483C268-EAE2-4513-9019-D96B73D85635}"/>
    <hyperlink ref="F15" r:id="rId12" xr:uid="{5C321DC7-6AAD-4C69-B87A-D7A678148BD5}"/>
    <hyperlink ref="G15" r:id="rId13" xr:uid="{EE10C08C-39A6-4813-A142-D156D9678D9B}"/>
    <hyperlink ref="H15" r:id="rId14" xr:uid="{1B95C27D-654B-453C-926C-230E4B556232}"/>
    <hyperlink ref="I15" r:id="rId15" xr:uid="{7E82B223-5527-4ECD-8536-6E99A9B4F8D8}"/>
    <hyperlink ref="J15" r:id="rId16" xr:uid="{6DA9E6AB-89D9-485C-B799-8F06B7BE9DD2}"/>
    <hyperlink ref="E17" r:id="rId17" xr:uid="{D33E2472-65ED-4872-BCEF-377EF8BB8CEB}"/>
    <hyperlink ref="F17" r:id="rId18" xr:uid="{15D06032-5C2A-4226-95D0-195C7D48D3A4}"/>
    <hyperlink ref="E18" r:id="rId19" xr:uid="{5D4F2724-DFFB-4334-812B-42F8969456C1}"/>
    <hyperlink ref="F18" r:id="rId20" xr:uid="{076BAADD-72BC-4DE6-B258-2CD27AFA8CDA}"/>
    <hyperlink ref="G18" r:id="rId21" xr:uid="{E7CA8564-FBFA-4CC7-81D9-185031495708}"/>
    <hyperlink ref="H18" r:id="rId22" xr:uid="{F0372058-3F6C-4A01-8053-5661FFCD4250}"/>
    <hyperlink ref="E19" r:id="rId23" xr:uid="{1FC10574-D317-4E56-9E96-F7BD908B4EE6}"/>
    <hyperlink ref="F19" r:id="rId24" xr:uid="{397AD302-36DC-40DC-9370-1BFCB5DFE203}"/>
    <hyperlink ref="G19" r:id="rId25" xr:uid="{4F2166BE-6EFC-4695-BB49-C01CE25CDE62}"/>
    <hyperlink ref="H19" r:id="rId26" xr:uid="{E9C4DA3F-BD0C-436C-8665-C09F79E2F18B}"/>
    <hyperlink ref="F20" r:id="rId27" xr:uid="{C54725F1-395D-40DE-A276-7239F94BC41C}"/>
    <hyperlink ref="G20" r:id="rId28" xr:uid="{47522987-E935-4AF9-9542-EB1F8186C593}"/>
    <hyperlink ref="E21" r:id="rId29" xr:uid="{533FE12D-FB75-422E-8BB3-A98BCE551014}"/>
    <hyperlink ref="F21" r:id="rId30" xr:uid="{EF347BA0-FA00-4DB6-847F-4A82FB909586}"/>
    <hyperlink ref="G21" r:id="rId31" xr:uid="{E64C22E7-D870-425B-B736-CBBEFBC95114}"/>
    <hyperlink ref="H21" r:id="rId32" xr:uid="{398D0F93-D1EB-4D5C-8BA2-AAEF0A0440E2}"/>
    <hyperlink ref="I21" r:id="rId33" xr:uid="{381B5D65-F4F0-4547-8751-AA4E55FC85EA}"/>
    <hyperlink ref="E22" r:id="rId34" xr:uid="{0B645B39-06C9-4C36-8907-5D67E8136737}"/>
    <hyperlink ref="F22" r:id="rId35" xr:uid="{249B9E57-1EAF-4DBD-B35F-3DF2870D789E}"/>
    <hyperlink ref="E24" r:id="rId36" xr:uid="{C3E5B4ED-D7F1-4BFE-8B62-61E0F834B3E0}"/>
    <hyperlink ref="E29" r:id="rId37" xr:uid="{E20E51AB-A736-4022-AEC1-7D0802562162}"/>
    <hyperlink ref="E30" r:id="rId38" xr:uid="{4D3421E9-7D67-41AE-855A-A50FB5369C8B}"/>
    <hyperlink ref="E31" r:id="rId39" display="https://jira3.cerner.com/browse/ASPREPDEV-33381" xr:uid="{49C0C94F-5946-4F89-9795-4D542B56FE5F}"/>
    <hyperlink ref="F31" r:id="rId40" display="https://jira3.cerner.com/browse/ASPREPDEV-33371" xr:uid="{409991DA-BBE7-418D-907E-94BC452203B3}"/>
    <hyperlink ref="G31" r:id="rId41" display="https://jira3.cerner.com/browse/ASPREPDEV-33370" xr:uid="{6BDEAEF1-71FC-4B70-BC54-5915618D588B}"/>
    <hyperlink ref="H31" r:id="rId42" display="https://jira3.cerner.com/browse/ASPREPDEV-32774" xr:uid="{82D4082B-7E13-44E6-950E-D7731FCB6138}"/>
    <hyperlink ref="I31" r:id="rId43" display="https://jira3.cerner.com/browse/ASPREPDEV-33363" xr:uid="{EA8B7CDE-E9F4-4D23-AD84-DD10A128E36B}"/>
    <hyperlink ref="J31" r:id="rId44" display="https://jira3.cerner.com/browse/ASPREPDEV-33379" xr:uid="{70A2CE99-413E-4BBA-8A34-FD95067FD45E}"/>
    <hyperlink ref="E32" r:id="rId45" display="https://jira3.cerner.com/browse/ASPREPDEV-33381" xr:uid="{353EE368-5376-4269-9EFE-D9143C1AA6B7}"/>
    <hyperlink ref="F32" r:id="rId46" display="https://jira3.cerner.com/browse/ASPREPDEV-33371" xr:uid="{FEB0E16F-44E1-4C64-B039-B08063750400}"/>
    <hyperlink ref="G32" r:id="rId47" display="https://jira3.cerner.com/browse/ASPREPDEV-33370" xr:uid="{843B1082-445C-480E-90FE-72338C264AC1}"/>
    <hyperlink ref="H32" r:id="rId48" display="https://jira3.cerner.com/browse/ASPREPDEV-32774" xr:uid="{6DAF69A7-00A6-4B81-B02E-4142681C6F25}"/>
    <hyperlink ref="E34" r:id="rId49" xr:uid="{A4975ACB-3D46-4D65-BB7A-24E8926BD870}"/>
    <hyperlink ref="F34" r:id="rId50" xr:uid="{2B5C2A5B-108B-4395-847A-90E5D9C8A375}"/>
    <hyperlink ref="E35" r:id="rId51" xr:uid="{D9FF6B28-B560-470F-80B9-0EE83312A733}"/>
    <hyperlink ref="G35" r:id="rId52" xr:uid="{174B9591-3C1B-496F-8798-CBE7B1BC059B}"/>
    <hyperlink ref="H35" r:id="rId53" xr:uid="{527BFDBC-AF36-4E52-93A9-044BAA321442}"/>
    <hyperlink ref="I35" r:id="rId54" xr:uid="{42246100-F7CD-474A-A1FB-5946B635045A}"/>
    <hyperlink ref="F35" r:id="rId55" xr:uid="{6AE33FA0-1183-4DF3-8D59-E9376520AE55}"/>
    <hyperlink ref="E36" r:id="rId56" xr:uid="{DEC1D4E3-E812-41A4-B913-0A5946EE77AE}"/>
    <hyperlink ref="F36" r:id="rId57" xr:uid="{47C91306-5B72-48FC-A569-8904B06B8EDF}"/>
    <hyperlink ref="G36" r:id="rId58" xr:uid="{7CC8BA88-03EF-45EA-B216-6B26080FAC91}"/>
    <hyperlink ref="H36" r:id="rId59" xr:uid="{C071D059-D099-49B4-93AC-5A10005FFC91}"/>
    <hyperlink ref="I36" r:id="rId60" xr:uid="{C31C90EB-0A81-4C67-98E8-EBF7BA445113}"/>
    <hyperlink ref="J36" r:id="rId61" xr:uid="{2F409216-3C31-4387-A9E6-45A098BBEAB8}"/>
    <hyperlink ref="K36" r:id="rId62" xr:uid="{DCD35F6A-5A08-429B-9CC0-9E665A97E5F1}"/>
    <hyperlink ref="E37" r:id="rId63" xr:uid="{1C2F33E2-F925-4544-8B80-48328CBE6066}"/>
    <hyperlink ref="F37" r:id="rId64" xr:uid="{098A2A5A-F744-4DB5-AA7A-A4217A27C1DF}"/>
    <hyperlink ref="G37" r:id="rId65" xr:uid="{0A2D4F7D-3B54-4658-B69D-94A9365EAC61}"/>
    <hyperlink ref="H37" r:id="rId66" xr:uid="{10FC3172-F079-4189-81D5-7DF5BE31F61E}"/>
    <hyperlink ref="I37" r:id="rId67" xr:uid="{6EA73033-0F51-4E8D-8EE0-B74A99FDA46C}"/>
    <hyperlink ref="J37" r:id="rId68" xr:uid="{63DB26A4-C3F6-43D8-95D9-151A507150CB}"/>
    <hyperlink ref="K37" r:id="rId69" xr:uid="{E0C0C9FE-6ACE-45AD-968D-0C3B271EAAC0}"/>
    <hyperlink ref="E38" r:id="rId70" xr:uid="{22394B6C-644F-4C64-9B3E-25CAD525929C}"/>
    <hyperlink ref="F38" r:id="rId71" xr:uid="{E0B10C32-F370-4630-B7D0-D8D7833B4ADF}"/>
    <hyperlink ref="G38" r:id="rId72" xr:uid="{4FB0B32F-C397-46A6-81BF-4DA084E95B30}"/>
    <hyperlink ref="E39" r:id="rId73" xr:uid="{A120EEC7-97E9-498B-816A-B9573136A085}"/>
    <hyperlink ref="E40" r:id="rId74" display="ASPREPDEV-34054" xr:uid="{0679ADE4-A0B6-42B8-8EE4-C11D5B949513}"/>
    <hyperlink ref="E41" r:id="rId75" xr:uid="{0F3FD323-A3E6-4B2E-AEB0-6AB2D88230F2}"/>
    <hyperlink ref="F41" r:id="rId76" xr:uid="{8EE84A63-5A54-4AD6-816B-2DC68597BA2E}"/>
    <hyperlink ref="G41" r:id="rId77" xr:uid="{5D4960F1-ACC8-48CD-966E-0CA3AB957337}"/>
    <hyperlink ref="H42" r:id="rId78" xr:uid="{849725E8-D3DD-4A97-A433-ED0371E9A3ED}"/>
    <hyperlink ref="H41" r:id="rId79" xr:uid="{916F6CC8-EC5E-4A53-8A10-1634F071B82D}"/>
    <hyperlink ref="J42" r:id="rId80" xr:uid="{229D205A-6DBB-427B-90DC-8985A2041753}"/>
    <hyperlink ref="I42" r:id="rId81" xr:uid="{29CFB019-06A6-4918-AEE1-174B5150984B}"/>
    <hyperlink ref="K42" r:id="rId82" xr:uid="{F57EB0D0-BD4D-47C7-8CF0-E5EAF02BC824}"/>
    <hyperlink ref="G42" r:id="rId83" xr:uid="{B532DA05-FB9A-4B30-887C-35D05D658D0F}"/>
    <hyperlink ref="E42" r:id="rId84" xr:uid="{6C6984CB-A527-42AF-834B-3B02B758019A}"/>
    <hyperlink ref="F42" r:id="rId85" xr:uid="{E0F05D6C-788F-4BC9-93B0-753BCDA8D6CE}"/>
    <hyperlink ref="E43" r:id="rId86" xr:uid="{CB967C30-D526-4559-9509-8C1DB7082B7F}"/>
    <hyperlink ref="F43" r:id="rId87" xr:uid="{F24E6D8F-BC4E-4981-ACE1-0EEFBFECACDF}"/>
    <hyperlink ref="G43" r:id="rId88" xr:uid="{1C971C05-3EE7-4870-AB70-EFB0F833E0D0}"/>
    <hyperlink ref="F40" r:id="rId89" xr:uid="{C826E0DB-8DED-48C9-9A48-3A2FFA1553D8}"/>
    <hyperlink ref="H43" r:id="rId90" xr:uid="{9BC3A514-685E-4694-8FAA-1BE9F9820A8D}"/>
    <hyperlink ref="G40" r:id="rId91" xr:uid="{14346489-2BAE-4D1F-94C7-65A8B62EAF2A}"/>
    <hyperlink ref="I43" r:id="rId92" xr:uid="{FD7DCBD5-71F4-4195-A471-B5438222ADB8}"/>
    <hyperlink ref="H40" r:id="rId93" xr:uid="{F533AB43-0227-4EE9-A9F4-26228F8B4853}"/>
    <hyperlink ref="I40" r:id="rId94" xr:uid="{7D91A0A8-ACD5-405C-A573-8518B9C3D214}"/>
    <hyperlink ref="E44" r:id="rId95" display="ASPREPDEV-34034" xr:uid="{9214654D-E536-41D0-B950-EEFA6DEB3DC0}"/>
    <hyperlink ref="I44" r:id="rId96" display="ASPREPDEV-34039" xr:uid="{EDCEBB2C-B643-4A23-850A-B1E47163BFD8}"/>
    <hyperlink ref="F44" r:id="rId97" display="ASPREPDEV-34181" xr:uid="{8B6CDFE1-A321-44A5-A727-AD663C56F628}"/>
    <hyperlink ref="H44" r:id="rId98" display="ASPREPDEV-34138" xr:uid="{6CE5AF8E-F896-456F-B645-C2B2090C881F}"/>
    <hyperlink ref="G44" r:id="rId99" display="ASPREPDEV-33857" xr:uid="{6CF3FE14-2EA9-4D19-B4AE-82C53EADA4B4}"/>
    <hyperlink ref="E45" r:id="rId100" display="ASPREPDEV-34034" xr:uid="{0DCFDE63-9415-44FD-AA2A-79614A522F33}"/>
    <hyperlink ref="I45" r:id="rId101" display="ASPREPDEV-34039" xr:uid="{3E1CB842-96EC-4962-842D-2BEBC1DE0E55}"/>
    <hyperlink ref="F45" r:id="rId102" display="ASPREPDEV-34181" xr:uid="{DEFCC33B-DCE9-4F66-8747-40D72EE5B3CB}"/>
    <hyperlink ref="H45" r:id="rId103" display="ASPREPDEV-34138" xr:uid="{C9AA1FEA-F06B-4964-B149-34A8A5CA0097}"/>
    <hyperlink ref="G45" r:id="rId104" display="ASPREPDEV-33857" xr:uid="{B3741561-DBC8-4F50-BC91-6C6BCE5DA3FD}"/>
    <hyperlink ref="F46" r:id="rId105" display="ASPREPDEV-34034" xr:uid="{20CF63C9-EDB4-4A86-83F5-F1CDED0D045E}"/>
    <hyperlink ref="J46" r:id="rId106" display="ASPREPDEV-34039" xr:uid="{FBBF851E-514D-4C25-90E8-492D6A63ACC3}"/>
    <hyperlink ref="G46" r:id="rId107" display="ASPREPDEV-34181" xr:uid="{B37F6182-AF8C-4A1B-8153-029460AA367B}"/>
    <hyperlink ref="I46" r:id="rId108" display="ASPREPDEV-34138" xr:uid="{E0399C6F-6B13-40B4-806E-DAB7C4E6FD14}"/>
    <hyperlink ref="H46" r:id="rId109" display="ASPREPDEV-33857" xr:uid="{AD38ACA8-DEBA-448E-82F2-7B93196CFB0B}"/>
    <hyperlink ref="E46" r:id="rId110" xr:uid="{8B8DD324-E5CE-4633-8A43-75D6E9362580}"/>
    <hyperlink ref="E47" r:id="rId111" xr:uid="{33739740-FD1B-440B-8489-1A6CA13502B8}"/>
    <hyperlink ref="F47" r:id="rId112" xr:uid="{EACCCB66-99DB-48AE-A1D5-E0370A3C5AE3}"/>
    <hyperlink ref="G47" r:id="rId113" xr:uid="{71D7691D-B672-4599-95B3-26B9D929E4FF}"/>
    <hyperlink ref="H47" r:id="rId114" xr:uid="{365E3F8A-94B5-4B22-B112-517129F21AEE}"/>
    <hyperlink ref="I47" r:id="rId115" xr:uid="{7DD81C3A-B065-4C91-B4CA-153EA5411A5A}"/>
    <hyperlink ref="J47" r:id="rId116" xr:uid="{AB74E8BA-E3B0-4771-958F-E937C97A03E8}"/>
    <hyperlink ref="F48" r:id="rId117" xr:uid="{42AD5956-9679-471F-8803-718A25C6B8FE}"/>
    <hyperlink ref="G48" r:id="rId118" xr:uid="{61C3F714-28CC-4344-B3E1-5CA2A8B375F0}"/>
    <hyperlink ref="E49" r:id="rId119" display="ASPREPDEV-34894" xr:uid="{049F30A8-B211-4849-ACA8-EC134FA11212}"/>
    <hyperlink ref="F49" r:id="rId120" display="ASPREPDEV-34181" xr:uid="{13EC2DF1-61D1-4889-B1BA-15EA6A7DB6B2}"/>
    <hyperlink ref="G49" r:id="rId121" display="ASPREPDEV-33857" xr:uid="{5C3D4C6A-CABA-462E-9E35-D43DFDD06A18}"/>
    <hyperlink ref="H49" r:id="rId122" display="ASPREPDEV-34884" xr:uid="{675096DA-E5B0-43FE-B5BE-215368A8C4B1}"/>
    <hyperlink ref="F50" r:id="rId123" xr:uid="{5FEDC2FC-D6AC-4298-BC06-9D8366C2BFE5}"/>
    <hyperlink ref="H50" r:id="rId124" display="ASPREPDEV-34181" xr:uid="{CFD09A2B-32F0-4582-8EA5-5E32902CDAE3}"/>
    <hyperlink ref="G50" r:id="rId125" display="ASPREPDEV-33857" xr:uid="{6FE26460-F3B2-404F-A089-F51DEEB3334F}"/>
    <hyperlink ref="I50" r:id="rId126" display="ASPREPDEV-34884" xr:uid="{9F423AA1-5124-4D4B-8189-EC60B35B74EE}"/>
    <hyperlink ref="J50" r:id="rId127" xr:uid="{43A3448C-C9EB-4EF4-AA9E-8D5114DBD282}"/>
    <hyperlink ref="E50" r:id="rId128" xr:uid="{34A8CD1B-56DF-4BEA-BDE4-4AB664336CB4}"/>
    <hyperlink ref="E51" r:id="rId129" display="ASPREPDEV-34181" xr:uid="{0871F8C6-8FBA-4008-BF4E-7D0C6A551F21}"/>
    <hyperlink ref="F51" r:id="rId130" display="ASPREPDEV-34884" xr:uid="{B2FC9EF5-0725-4B1E-87D8-F38456EA8AD6}"/>
    <hyperlink ref="G51" r:id="rId131" xr:uid="{4C5269A6-1C11-4899-A918-C19D33C6715B}"/>
    <hyperlink ref="H48" r:id="rId132" xr:uid="{46464AA7-14E2-4E58-A99D-C643E2D54175}"/>
    <hyperlink ref="I49" r:id="rId133" xr:uid="{864AAD94-C526-498C-8FEA-CB2414EA73DF}"/>
    <hyperlink ref="E52" r:id="rId134" display="ASPREPDEV-34181" xr:uid="{7AD54A15-1BBF-4174-B795-67E7A8D77DD2}"/>
    <hyperlink ref="F52" r:id="rId135" display="ASPREPDEV-34884" xr:uid="{000A4604-F9C9-4132-96AE-C1F780E70EB0}"/>
    <hyperlink ref="G52" r:id="rId136" display="ASPREPDEV-35072" xr:uid="{A5319097-14CC-42BB-8C89-6068B7E138A1}"/>
    <hyperlink ref="E53" r:id="rId137" xr:uid="{768C0390-84C9-4D5E-AFC1-058D1E69490F}"/>
    <hyperlink ref="F53" r:id="rId138" xr:uid="{3E9C4598-ED2B-4ECC-AA35-EB1A3B04780C}"/>
    <hyperlink ref="G53" r:id="rId139" xr:uid="{9F8F0BE7-9DD7-4488-AA70-1DF3C1669640}"/>
    <hyperlink ref="H52" r:id="rId140" xr:uid="{AABC9D75-51BC-46C3-9468-08530D993E8E}"/>
    <hyperlink ref="H53" r:id="rId141" xr:uid="{139F9343-5987-4EBB-8A65-B074BF449982}"/>
    <hyperlink ref="E54" r:id="rId142" xr:uid="{FE5FC856-856A-45FC-81AE-A23C90CE3A4B}"/>
    <hyperlink ref="F54" r:id="rId143" xr:uid="{CD19DB13-A6E2-4D1F-949A-0E2E11879492}"/>
    <hyperlink ref="E55" r:id="rId144" xr:uid="{841F7892-418F-4188-BFE7-AC5E6599286E}"/>
    <hyperlink ref="F55" r:id="rId145" xr:uid="{89528FC8-3863-42A0-9BC9-4398313205C5}"/>
    <hyperlink ref="F56" r:id="rId146" xr:uid="{69CB8AC4-8B46-416F-866F-65F4E2732244}"/>
    <hyperlink ref="E56" r:id="rId147" xr:uid="{1CDCCD8F-9387-4F57-976B-1096AE2EB539}"/>
    <hyperlink ref="E57" r:id="rId148" xr:uid="{23FEC508-7E33-4B28-9102-34C4D6B7FBCC}"/>
    <hyperlink ref="E58" r:id="rId149" xr:uid="{225A1E3D-DD23-45EF-AB50-522B04CFACA1}"/>
    <hyperlink ref="E59" r:id="rId150" xr:uid="{48AD4119-D204-4219-8E61-1592D1505AB6}"/>
    <hyperlink ref="E60" r:id="rId151" xr:uid="{64898A5A-1FB9-4E5D-AA8D-3E09A81E7B7C}"/>
    <hyperlink ref="E61" r:id="rId152" xr:uid="{C4220EA6-E1F9-42DA-9888-9B130FEB0739}"/>
    <hyperlink ref="E63" r:id="rId153" xr:uid="{4267E4A7-DAD7-4CD4-8DDC-18B732F6A3F0}"/>
    <hyperlink ref="F63" r:id="rId154" xr:uid="{7E1C4C91-7BDD-46B0-99EC-FA74A3D88009}"/>
    <hyperlink ref="F62" r:id="rId155" xr:uid="{D9B39FAE-FFB4-4FD1-ABE5-9C886AE92976}"/>
    <hyperlink ref="E62" r:id="rId156" xr:uid="{C8B467C2-3F58-40DF-9721-8A9DF70C1C64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6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DC8B1BB8-4EE0-4E2B-8972-E20E00849A6F}">
  <dimension ref="A1:BA62"/>
  <sheetViews>
    <sheetView workbookViewId="0">
      <selection sqref="A1:XFD1048576"/>
    </sheetView>
  </sheetViews>
  <sheetFormatPr defaultRowHeight="14.45"/>
  <cols>
    <col min="1" max="1" width="18.42578125" bestFit="1" customWidth="1"/>
    <col min="2" max="3" width="11.28515625" bestFit="1" customWidth="1"/>
    <col min="4" max="4" width="9" bestFit="1" customWidth="1"/>
    <col min="5" max="7" width="17.7109375" bestFit="1" customWidth="1"/>
    <col min="8" max="10" width="26.42578125" bestFit="1" customWidth="1"/>
    <col min="11" max="17" width="17.7109375" bestFit="1" customWidth="1"/>
    <col min="18" max="24" width="9" bestFit="1" customWidth="1"/>
  </cols>
  <sheetData>
    <row r="1" spans="1:53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53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53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53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53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53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53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53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53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53" s="2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53">
      <c r="A11" s="7" t="inlineStr">
        <is>
          <t>08-Jan</t>
        </is>
      </c>
      <c r="B11" s="1" t="inlineStr">
        <is>
          <t>Jaideep</t>
        </is>
      </c>
      <c r="C11" s="6" t="inlineStr">
        <is>
          <t>1</t>
        </is>
      </c>
      <c r="D11" s="6" t="inlineStr">
        <is>
          <t>1</t>
        </is>
      </c>
      <c r="E11" s="71" t="str">
        <f>HYPERLINK("https://jira3.cerner.com/browse/ASPREPDEV-27162","ASPREPDEV-27162")</f>
        <v>ASPREPDEV-27162</v>
      </c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>
      <c r="A12" s="54" t="inlineStr">
        <is>
          <t>18-Jan</t>
        </is>
      </c>
      <c r="B12" s="1" t="inlineStr">
        <is>
          <t>Arun</t>
        </is>
      </c>
      <c r="C12" s="6" t="inlineStr">
        <is>
          <t>3</t>
        </is>
      </c>
      <c r="D12" s="6" t="inlineStr">
        <is>
          <t>3</t>
        </is>
      </c>
      <c r="E12" s="71" t="str">
        <f>HYPERLINK("https://jira3.cerner.com/browse/ASPREPDEV-27336","ASPREPDEV-27336")</f>
        <v>ASPREPDEV-27336</v>
      </c>
      <c r="F12" s="71" t="str">
        <f>HYPERLINK("https://jira3.cerner.com/browse/ASPREPDEV-27043","ASPREPDEV-27043")</f>
        <v>ASPREPDEV-27043</v>
      </c>
      <c r="G12" s="71" t="str">
        <f>HYPERLINK("https://jira3.cerner.com/browse/ASPREPDEV-27368","ASPREPDEV-27368")</f>
        <v>ASPREPDEV-27368</v>
      </c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>
      <c r="A13" s="54" t="inlineStr">
        <is>
          <t>22-Jan</t>
        </is>
      </c>
      <c r="B13" s="1" t="inlineStr">
        <is>
          <t>Aishvarya</t>
        </is>
      </c>
      <c r="C13" s="6" t="inlineStr">
        <is>
          <t>1</t>
        </is>
      </c>
      <c r="D13" s="6" t="inlineStr">
        <is>
          <t>1</t>
        </is>
      </c>
      <c r="E13" s="71" t="str">
        <f>HYPERLINK("https://jira3.cerner.com/browse/ASPREPDEV-27376","ASPREPDEV-27376")</f>
        <v>ASPREPDEV-27376</v>
      </c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>
      <c r="A14" s="30" t="inlineStr">
        <is>
          <t>04-Feb</t>
        </is>
      </c>
      <c r="B14" s="1" t="inlineStr">
        <is>
          <t>Mugunthan</t>
        </is>
      </c>
      <c r="C14" s="6" t="inlineStr">
        <is>
          <t>1</t>
        </is>
      </c>
      <c r="D14" s="6" t="inlineStr">
        <is>
          <t>1</t>
        </is>
      </c>
      <c r="E14" s="71" t="str">
        <f>HYPERLINK("https://jira3.cerner.com/browse/ASPREPDEV-27542","ASPREPDEV-27542")</f>
        <v>ASPREPDEV-27542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>
      <c r="A15" s="30" t="inlineStr">
        <is>
          <t>09-Feb</t>
        </is>
      </c>
      <c r="B15" t="inlineStr">
        <is>
          <t>Lalit</t>
        </is>
      </c>
      <c r="C15" s="6" t="inlineStr">
        <is>
          <t>3</t>
        </is>
      </c>
      <c r="D15" s="9" t="inlineStr">
        <is>
          <t>3</t>
        </is>
      </c>
      <c r="E15" s="71" t="str">
        <f>HYPERLINK("https://jira3.cerner.com/browse/ASPREPDEV-27585","ASPREPDEV-27585")</f>
        <v>ASPREPDEV-27585</v>
      </c>
      <c r="F15" s="71" t="str">
        <f>HYPERLINK("https://jira3.cerner.com/browse/ASPREPDEV-27584","ASPREPDEV-27584")</f>
        <v>ASPREPDEV-27584</v>
      </c>
      <c r="G15" s="71" t="str">
        <f>HYPERLINK("https://jira3.cerner.com/browse/ASPREPDEV-27707","ASPREPDEV-27707")</f>
        <v>ASPREPDEV-27707</v>
      </c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>
      <c r="A16" s="30" t="inlineStr">
        <is>
          <t>12-Feb</t>
        </is>
      </c>
      <c r="B16" t="inlineStr">
        <is>
          <t>Mugunthan</t>
        </is>
      </c>
      <c r="C16" s="6" t="inlineStr">
        <is>
          <t>1</t>
        </is>
      </c>
      <c r="D16" s="6" t="inlineStr">
        <is>
          <t>1</t>
        </is>
      </c>
      <c r="E16" s="71" t="str">
        <f>HYPERLINK("https://jira3.cerner.com/browse/ASPREPDEV-27708","ASPREPDEV-27708")</f>
        <v>ASPREPDEV-27708</v>
      </c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</row>
    <row r="17" spans="1:11">
      <c r="A17" s="30" t="inlineStr">
        <is>
          <t>15-Feb</t>
        </is>
      </c>
      <c r="B17" t="inlineStr">
        <is>
          <t>Aishvarya</t>
        </is>
      </c>
      <c r="C17" s="9" t="inlineStr">
        <is>
          <t>1</t>
        </is>
      </c>
      <c r="D17" s="9" t="inlineStr">
        <is>
          <t>1</t>
        </is>
      </c>
      <c r="E17" s="71" t="str">
        <f>HYPERLINK("https://jira3.cerner.com/browse/ASPREPDEV-27723","ASPREPDEV-27723")</f>
        <v>ASPREPDEV-27723</v>
      </c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</row>
    <row r="18" spans="1:11">
      <c r="A18" s="30" t="inlineStr">
        <is>
          <t>15-Feb</t>
        </is>
      </c>
      <c r="B18" t="inlineStr">
        <is>
          <t>Aishvarya</t>
        </is>
      </c>
      <c r="C18" s="56" t="inlineStr">
        <is>
          <t>1</t>
        </is>
      </c>
      <c r="D18" s="9" t="inlineStr">
        <is>
          <t>1</t>
        </is>
      </c>
      <c r="E18" s="71" t="str">
        <f>HYPERLINK("https://jira3.cerner.com/browse/ASPREPDEV-27723","ASPREPDEV-27723")</f>
        <v>ASPREPDEV-27723</v>
      </c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</row>
    <row r="19" spans="1:11">
      <c r="A19" s="30" t="inlineStr">
        <is>
          <t>19-Feb</t>
        </is>
      </c>
      <c r="B19" t="inlineStr">
        <is>
          <t>Arun</t>
        </is>
      </c>
      <c r="C19" s="56" t="inlineStr">
        <is>
          <t>1</t>
        </is>
      </c>
      <c r="D19" s="9" t="inlineStr">
        <is>
          <t>0</t>
        </is>
      </c>
      <c r="E19" s="69" t="str">
        <f>HYPERLINK("https://jira3.cerner.com/browse/ASPREPDEV-27701","ASPREPDEV-27701")</f>
        <v>ASPREPDEV-27701</v>
      </c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</row>
    <row r="20" spans="1:11">
      <c r="A20" s="30" t="inlineStr">
        <is>
          <t>01-Mar</t>
        </is>
      </c>
      <c r="B20" t="inlineStr">
        <is>
          <t>Mugunthan</t>
        </is>
      </c>
      <c r="C20" s="6" t="inlineStr">
        <is>
          <t>3</t>
        </is>
      </c>
      <c r="D20" s="9" t="inlineStr">
        <is>
          <t>0</t>
        </is>
      </c>
      <c r="E20" s="69" t="str">
        <f>HYPERLINK("https://jira3.cerner.com/browse/ASPREPDEV-27908","ASPREPDEV-27908")</f>
        <v>ASPREPDEV-27908</v>
      </c>
      <c r="F20" s="69" t="str">
        <f>HYPERLINK("https://jira3.cerner.com/browse/ASPREPDEV-27981","ASPREPDEV-27981")</f>
        <v>ASPREPDEV-27981</v>
      </c>
      <c r="G20" s="69" t="str">
        <f>HYPERLINK("https://jira3.cerner.com/browse/ASPREPDEV-27996","ASPREPDEV-27996")</f>
        <v>ASPREPDEV-27996</v>
      </c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</row>
    <row r="21" spans="1:11">
      <c r="A21" s="30" t="inlineStr">
        <is>
          <t>15-Mar</t>
        </is>
      </c>
      <c r="B21" t="inlineStr">
        <is>
          <t>Arun</t>
        </is>
      </c>
      <c r="C21" s="9" t="inlineStr">
        <is>
          <t>2</t>
        </is>
      </c>
      <c r="D21" s="9" t="inlineStr">
        <is>
          <t>2</t>
        </is>
      </c>
      <c r="E21" s="71" t="str">
        <f>HYPERLINK("https://jira3.cerner.com/browse/ASPREPDEV-28095","ASPREPDEV-28095")</f>
        <v>ASPREPDEV-28095</v>
      </c>
      <c r="F21" s="71" t="str">
        <f>HYPERLINK("https://jira3.cerner.com/browse/ASPREPDEV-28113","ASPREPDEV-28113")</f>
        <v>ASPREPDEV-28113</v>
      </c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</row>
    <row r="22" spans="1:11">
      <c r="A22" s="30" t="inlineStr">
        <is>
          <t>22-Mar</t>
        </is>
      </c>
      <c r="B22" t="inlineStr">
        <is>
          <t>Aishvarya</t>
        </is>
      </c>
      <c r="C22" s="9" t="inlineStr">
        <is>
          <t>3</t>
        </is>
      </c>
      <c r="D22" s="9" t="inlineStr">
        <is>
          <t>0</t>
        </is>
      </c>
      <c r="E22" s="69" t="str">
        <f>HYPERLINK("https://jira3.cerner.com/browse/ASPREPDEV-28313","ASPREPDEV-28313")</f>
        <v>ASPREPDEV-28313</v>
      </c>
      <c r="F22" s="69" t="str">
        <f>HYPERLINK("https://jira3.cerner.com/browse/ASPREPDEV-28311","ASPREPDEV-28311")</f>
        <v>ASPREPDEV-28311</v>
      </c>
      <c r="G22" s="69" t="str">
        <f>HYPERLINK("https://jira3.cerner.com/browse/ASPREPDEV-28343","ASPREPDEV-28343")</f>
        <v>ASPREPDEV-28343</v>
      </c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</row>
    <row r="23" spans="1:11">
      <c r="A23" s="30" t="inlineStr">
        <is>
          <t>29-Mar</t>
        </is>
      </c>
      <c r="B23" t="inlineStr">
        <is>
          <t>Vinay</t>
        </is>
      </c>
      <c r="C23" s="9" t="inlineStr">
        <is>
          <t>4</t>
        </is>
      </c>
      <c r="D23" s="9" t="inlineStr">
        <is>
          <t>0</t>
        </is>
      </c>
      <c r="E23" s="69" t="str">
        <f>HYPERLINK("https://jira3.cerner.com/browse/ASPREPDEV-28396","ASPREPDEV-28396")</f>
        <v>ASPREPDEV-28396</v>
      </c>
      <c r="F23" s="69" t="str">
        <f>HYPERLINK("https://jira3.cerner.com/browse/ASPREPDEV-28388","ASPREPDEV-28388")</f>
        <v>ASPREPDEV-28388</v>
      </c>
      <c r="G23" s="69" t="str">
        <f>HYPERLINK("https://jira3.cerner.com/browse/ASPREPDEV-28343","ASPREPDEV-28343")</f>
        <v>ASPREPDEV-28343</v>
      </c>
      <c r="H23" s="69" t="str">
        <f>HYPERLINK("https://jira3.cerner.com/browse/ASPREPDEV-28313","ASPREPDEV-28313")</f>
        <v>ASPREPDEV-28313</v>
      </c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</row>
    <row r="24" spans="1:11">
      <c r="A24" s="30" t="inlineStr">
        <is>
          <t>05-Apr</t>
        </is>
      </c>
      <c r="B24" t="inlineStr">
        <is>
          <t>Lalit</t>
        </is>
      </c>
      <c r="C24" s="9" t="inlineStr">
        <is>
          <t>6</t>
        </is>
      </c>
      <c r="D24" s="9" t="inlineStr">
        <is>
          <t>0</t>
        </is>
      </c>
      <c r="E24" s="69" t="str">
        <f>HYPERLINK("https://jira3.cerner.com/browse/ASPREPDEV-28148","ASPREPDEV-28148")</f>
        <v>ASPREPDEV-28148</v>
      </c>
      <c r="F24" s="69" t="str">
        <f>HYPERLINK("https://jira3.cerner.com/browse/ASPREPDEV-28437","ASPREPDEV-28437")</f>
        <v>ASPREPDEV-28437</v>
      </c>
      <c r="G24" s="69" t="str">
        <f>HYPERLINK("https://jira3.cerner.com/browse/ASPREPDEV-28343","ASPREPDEV-28343")</f>
        <v>ASPREPDEV-28343</v>
      </c>
      <c r="H24" s="69" t="str">
        <f>HYPERLINK("https://jira3.cerner.com/browse/ASPREPDEV-28396","ASPREPDEV-28396")</f>
        <v>ASPREPDEV-28396</v>
      </c>
      <c r="I24" s="69" t="str">
        <f>HYPERLINK("https://jira3.cerner.com/browse/ASPREPDEV-28313","ASPREPDEV-28313")</f>
        <v>ASPREPDEV-28313</v>
      </c>
      <c r="J24" s="69" t="str">
        <f>HYPERLINK("https://jira3.cerner.com/browse/ASPREPDEV-28476","ASPREPDEV-28476")</f>
        <v>ASPREPDEV-28476</v>
      </c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</row>
    <row r="25" spans="1:11">
      <c r="A25" s="30" t="inlineStr">
        <is>
          <t>12-Apr</t>
        </is>
      </c>
      <c r="B25" t="inlineStr">
        <is>
          <t>Jaideep</t>
        </is>
      </c>
      <c r="C25" s="9" t="inlineStr">
        <is>
          <t>3</t>
        </is>
      </c>
      <c r="D25" s="9" t="inlineStr">
        <is>
          <t>0</t>
        </is>
      </c>
      <c r="E25" s="69" t="str">
        <f>HYPERLINK("https://jira3.cerner.com/browse/ASPREPDEV-28148","ASPREPDEV-28148")</f>
        <v>ASPREPDEV-28148</v>
      </c>
      <c r="F25" s="69" t="str">
        <f>HYPERLINK("https://jira3.cerner.com/browse/ASPREPDEV-28476","ASPREPDEV-28476")</f>
        <v>ASPREPDEV-28476</v>
      </c>
      <c r="G25" s="69" t="str">
        <f>HYPERLINK("https://jira3.cerner.com/browse/ASPREPDEV-28679","ASPREPDEV-28679")</f>
        <v>ASPREPDEV-28679</v>
      </c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</row>
    <row r="26" spans="1:11">
      <c r="A26" s="30" t="inlineStr">
        <is>
          <t>19-Apr</t>
        </is>
      </c>
      <c r="B26" t="inlineStr">
        <is>
          <t>Mugunthan</t>
        </is>
      </c>
      <c r="C26" s="9" t="inlineStr">
        <is>
          <t>2</t>
        </is>
      </c>
      <c r="D26" s="9" t="inlineStr">
        <is>
          <t>0</t>
        </is>
      </c>
      <c r="E26" s="69" t="str">
        <f>HYPERLINK("https://jira3.cerner.com/browse/ASPREPDEV-28148","ASPREPDEV-28148")</f>
        <v>ASPREPDEV-28148</v>
      </c>
      <c r="F26" s="69" t="str">
        <f>HYPERLINK("https://jira3.cerner.com/browse/ASPREPDEV-28476","ASPREPDEV-28476")</f>
        <v>ASPREPDEV-28476</v>
      </c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</row>
    <row r="27" spans="1:11">
      <c r="A27" s="30" t="inlineStr">
        <is>
          <t>26-Apr</t>
        </is>
      </c>
      <c r="B27" t="inlineStr">
        <is>
          <t>Aishvarya</t>
        </is>
      </c>
      <c r="C27" s="9" t="inlineStr">
        <is>
          <t>3</t>
        </is>
      </c>
      <c r="D27" s="9" t="inlineStr">
        <is>
          <t>3</t>
        </is>
      </c>
      <c r="E27" s="71" t="str">
        <f>HYPERLINK("https://jira3.cerner.com/browse/ASPREPDEV-27996","ASPREPDEV-27996")</f>
        <v>ASPREPDEV-27996</v>
      </c>
      <c r="F27" s="71" t="str">
        <f>HYPERLINK("https://jira3.cerner.com/browse/ASPREPDEV-28476","ASPREPDEV-28476")</f>
        <v>ASPREPDEV-28476</v>
      </c>
      <c r="G27" s="71" t="str">
        <f>HYPERLINK("https://jira3.cerner.com/browse/ASPREPDEV-28918","ASPREPDEV-28918")</f>
        <v>ASPREPDEV-28918</v>
      </c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</row>
    <row r="28" spans="1:11">
      <c r="A28" s="30" t="inlineStr">
        <is>
          <t>03-May</t>
        </is>
      </c>
      <c r="B28" t="inlineStr">
        <is>
          <t>Vinay</t>
        </is>
      </c>
      <c r="C28" s="9" t="inlineStr">
        <is>
          <t>5</t>
        </is>
      </c>
      <c r="D28" s="9" t="inlineStr">
        <is>
          <t>5</t>
        </is>
      </c>
      <c r="E28" s="71" t="str">
        <f>HYPERLINK("https://jira3.cerner.com/browse/ASPREPDEV-29014","ASPREPDEV-29014")</f>
        <v>ASPREPDEV-29014</v>
      </c>
      <c r="F28" s="71" t="str">
        <f>HYPERLINK("https://jira3.cerner.com/browse/ASPREPDEV-28971","ASPREPDEV-28971")</f>
        <v>ASPREPDEV-28971</v>
      </c>
      <c r="G28" s="71" t="str">
        <f>HYPERLINK("https://jira3.cerner.com/browse/ASPREPDEV-28476","ASPREPDEV-28476")</f>
        <v>ASPREPDEV-28476</v>
      </c>
      <c r="H28" s="71" t="str">
        <f>HYPERLINK("https://jira3.cerner.com/browse/ASPREPDEV-28918","ASPREPDEV-28918")</f>
        <v>ASPREPDEV-28918</v>
      </c>
      <c r="I28" s="71" t="str">
        <f>HYPERLINK("https://jira3.cerner.com/browse/ASPREPDEV-27996","ASPREPDEV-27996")</f>
        <v>ASPREPDEV-27996</v>
      </c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</row>
    <row r="29" spans="1:11">
      <c r="A29" s="30" t="inlineStr">
        <is>
          <t>10-May</t>
        </is>
      </c>
      <c r="B29" t="inlineStr">
        <is>
          <t>Lalit</t>
        </is>
      </c>
      <c r="C29" s="9" t="inlineStr">
        <is>
          <t>5</t>
        </is>
      </c>
      <c r="D29" s="9" t="inlineStr">
        <is>
          <t>0</t>
        </is>
      </c>
      <c r="E29" s="69" t="str">
        <f>HYPERLINK("https://jira3.cerner.com/browse/ASPREPDEV-29014","ASPREPDEV-29014")</f>
        <v>ASPREPDEV-29014</v>
      </c>
      <c r="F29" s="69" t="str">
        <f>HYPERLINK("https://jira3.cerner.com/browse/ASPREPDEV-28971","ASPREPDEV-28971")</f>
        <v>ASPREPDEV-28971</v>
      </c>
      <c r="G29" s="69" t="str">
        <f>HYPERLINK("https://jira3.cerner.com/browse/ASPREPDEV-28918","ASPREPDEV-28918")</f>
        <v>ASPREPDEV-28918</v>
      </c>
      <c r="H29" s="69" t="str">
        <f>HYPERLINK("https://jira3.cerner.com/browse/ASPREPDEV-28476","ASPREPDEV-28476")</f>
        <v>ASPREPDEV-28476</v>
      </c>
      <c r="I29" s="69" t="str">
        <f>HYPERLINK("https://jira3.cerner.com/browse/ASPREPDEV-27996","ASPREPDEV-27996")</f>
        <v>ASPREPDEV-27996</v>
      </c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</row>
    <row r="30" spans="1:11">
      <c r="A30" s="30" t="inlineStr">
        <is>
          <t>17-May</t>
        </is>
      </c>
      <c r="B30" t="inlineStr">
        <is>
          <t>Jaideep</t>
        </is>
      </c>
      <c r="C30" s="9" t="inlineStr">
        <is>
          <t>6</t>
        </is>
      </c>
      <c r="D30" s="9" t="inlineStr">
        <is>
          <t>0</t>
        </is>
      </c>
      <c r="E30" s="69" t="str">
        <f>HYPERLINK("https://jira3.cerner.com/browse/ASPREPDEV-29146","ASPREPDEV-29146")</f>
        <v>ASPREPDEV-29146</v>
      </c>
      <c r="F30" s="69" t="str">
        <f>HYPERLINK("https://jira3.cerner.com/browse/ASPREPDEV-28918","ASPREPDEV-28918")</f>
        <v>ASPREPDEV-28918</v>
      </c>
      <c r="G30" s="69" t="str">
        <f>HYPERLINK("https://jira3.cerner.com/browse/ASPREPDEV-28476","ASPREPDEV-28476")</f>
        <v>ASPREPDEV-28476</v>
      </c>
      <c r="H30" s="69" t="str">
        <f>HYPERLINK("https://jira3.cerner.com/browse/ASPREPDEV-29096","ASPREPDEV-29096")</f>
        <v>ASPREPDEV-29096</v>
      </c>
      <c r="I30" s="69" t="str">
        <f>HYPERLINK("https://jira3.cerner.com/browse/ASPREPDEV-27996","ASPREPDEV-27996")</f>
        <v>ASPREPDEV-27996</v>
      </c>
      <c r="J30" s="69" t="str">
        <f>HYPERLINK("https://jira3.cerner.com/browse/ASPREPDEV-29151","ASPREPDEV-29151")</f>
        <v>ASPREPDEV-29151</v>
      </c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</row>
    <row r="31" spans="1:11">
      <c r="A31" s="30" t="inlineStr">
        <is>
          <t>24-May</t>
        </is>
      </c>
      <c r="B31" t="inlineStr">
        <is>
          <t>Mugunthan</t>
        </is>
      </c>
      <c r="C31" s="9" t="inlineStr">
        <is>
          <t>7</t>
        </is>
      </c>
      <c r="D31" s="9" t="inlineStr">
        <is>
          <t>0</t>
        </is>
      </c>
      <c r="E31" s="69" t="str">
        <f>HYPERLINK("https://jira3.cerner.com/browse/ASPREPDEV-27996","ASPREPDEV-27996")</f>
        <v>ASPREPDEV-27996</v>
      </c>
      <c r="F31" s="69" t="str">
        <f>HYPERLINK("https://jira3.cerner.com/browse/ASPREPDEV-28918","ASPREPDEV-28918")</f>
        <v>ASPREPDEV-28918</v>
      </c>
      <c r="G31" s="69" t="str">
        <f>HYPERLINK("https://jira3.cerner.com/browse/ASPREPDEV-28476","ASPREPDEV-28476")</f>
        <v>ASPREPDEV-28476</v>
      </c>
      <c r="H31" s="69" t="str">
        <f>HYPERLINK("https://jira3.cerner.com/browse/ASPREPDEV-29096","ASPREPDEV-29096")</f>
        <v>ASPREPDEV-29096</v>
      </c>
      <c r="I31" s="69" t="str">
        <f>HYPERLINK("https://jira3.cerner.com/browse/ASPREPDEV-29261","ASPREPDEV-29261")</f>
        <v>ASPREPDEV-29261</v>
      </c>
      <c r="J31" s="69" t="str">
        <f>HYPERLINK("https://jira3.cerner.com/browse/ASPREPDEV-29243","ASPREPDEV-29243")</f>
        <v>ASPREPDEV-29243</v>
      </c>
      <c r="K31" s="69" t="str">
        <f>HYPERLINK("https://jira3.cerner.com/browse/ASPREPDEV-29151","ASPREPDEV-29151")</f>
        <v>ASPREPDEV-29151</v>
      </c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</row>
    <row r="32" spans="1:11">
      <c r="A32" s="30" t="inlineStr">
        <is>
          <t>31-May</t>
        </is>
      </c>
      <c r="B32" t="inlineStr">
        <is>
          <t>Arun</t>
        </is>
      </c>
      <c r="C32" s="9" t="inlineStr">
        <is>
          <t>7</t>
        </is>
      </c>
      <c r="D32" s="9" t="inlineStr">
        <is>
          <t>0</t>
        </is>
      </c>
      <c r="E32" s="69" t="str">
        <f>HYPERLINK("https://jira3.cerner.com/browse/ASPREPDEV-27996","ASPREPDEV-27996")</f>
        <v>ASPREPDEV-27996</v>
      </c>
      <c r="F32" s="69" t="str">
        <f>HYPERLINK("https://jira3.cerner.com/browse/ASPREPDEV-28148","ASPREPDEV-28148")</f>
        <v>ASPREPDEV-28148</v>
      </c>
      <c r="G32" s="69" t="str">
        <f>HYPERLINK("https://jira3.cerner.com/browse/ASPREPDEV-28918","ASPREPDEV-28918")</f>
        <v>ASPREPDEV-28918</v>
      </c>
      <c r="H32" s="69" t="str">
        <f>HYPERLINK("https://jira3.cerner.com/browse/ASPREPDEV-29096","ASPREPDEV-29096")</f>
        <v>ASPREPDEV-29096</v>
      </c>
      <c r="I32" s="69" t="str">
        <f>HYPERLINK("https://jira3.cerner.com/browse/ASPREPDEV-29243","ASPREPDEV-29243")</f>
        <v>ASPREPDEV-29243</v>
      </c>
      <c r="J32" s="69" t="str">
        <f>HYPERLINK("https://jira3.cerner.com/browse/ASPREPDEV-29261","ASPREPDEV-29261")</f>
        <v>ASPREPDEV-29261</v>
      </c>
      <c r="K32" s="69" t="str">
        <f>HYPERLINK("https://jira3.cerner.com/browse/ASPREPDEV-29363","ASPREPDEV-29363")</f>
        <v>ASPREPDEV-29363</v>
      </c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</row>
    <row r="33" spans="1:18">
      <c r="A33" s="30" t="inlineStr">
        <is>
          <t>07-Jun</t>
        </is>
      </c>
      <c r="B33" t="inlineStr">
        <is>
          <t>Arun</t>
        </is>
      </c>
      <c r="C33" s="9" t="inlineStr">
        <is>
          <t>13</t>
        </is>
      </c>
      <c r="D33" s="9" t="inlineStr">
        <is>
          <t>0</t>
        </is>
      </c>
      <c r="E33" s="69" t="str">
        <f>HYPERLINK("https://jira3.cerner.com/browse/ASPREPDEV-26026","ASPREPDEV-26026")</f>
        <v>ASPREPDEV-26026</v>
      </c>
      <c r="F33" s="69" t="str">
        <f>HYPERLINK("https://jira3.cerner.com/browse/ASPREPDEV-27996","ASPREPDEV-27996")</f>
        <v>ASPREPDEV-27996</v>
      </c>
      <c r="G33" s="69" t="str">
        <f>HYPERLINK("https://jira3.cerner.com/browse/ASPREPDEV-28148","ASPREPDEV-28148")</f>
        <v>ASPREPDEV-28148</v>
      </c>
      <c r="H33" s="69" t="str">
        <f>HYPERLINK("https://jira3.cerner.com/browse/ASPREPDEV-28476","ASPREPDEV-28476")</f>
        <v>ASPREPDEV-28476</v>
      </c>
      <c r="I33" s="69" t="str">
        <f>HYPERLINK("https://jira3.cerner.com/browse/ASPREPDEV-28918","ASPREPDEV-28918")</f>
        <v>ASPREPDEV-28918</v>
      </c>
      <c r="J33" s="69" t="str">
        <f>HYPERLINK("https://jira3.cerner.com/browse/ASPREPDEV-29096","ASPREPDEV-29096")</f>
        <v>ASPREPDEV-29096</v>
      </c>
      <c r="K33" s="69" t="str">
        <f>HYPERLINK("https://jira3.cerner.com/browse/ASPREPDEV-29146","ASPREPDEV-29146")</f>
        <v>ASPREPDEV-29146</v>
      </c>
      <c r="L33" s="69" t="str">
        <f>HYPERLINK("https://jira3.cerner.com/browse/ASPREPDEV-29151","ASPREPDEV-29151")</f>
        <v>ASPREPDEV-29151</v>
      </c>
      <c r="M33" s="69" t="str">
        <f>HYPERLINK("https://jira3.cerner.com/browse/ASPREPDEV-29243","ASPREPDEV-29243")</f>
        <v>ASPREPDEV-29243</v>
      </c>
      <c r="N33" s="69" t="str">
        <f>HYPERLINK("https://jira3.cerner.com/browse/ASPREPDEV-29261","ASPREPDEV-29261")</f>
        <v>ASPREPDEV-29261</v>
      </c>
      <c r="O33" s="69" t="str">
        <f>HYPERLINK("https://jira3.cerner.com/browse/ASPREPDEV-29363","ASPREPDEV-29363")</f>
        <v>ASPREPDEV-29363</v>
      </c>
      <c r="P33" s="69" t="str">
        <f>HYPERLINK("https://jira3.cerner.com/browse/ASPREPDEV-29385","ASPREPDEV-29385")</f>
        <v>ASPREPDEV-29385</v>
      </c>
      <c r="Q33" s="69" t="str">
        <f>HYPERLINK("https://jira3.cerner.com/browse/ASPREPDEV-29400","ASPREPDEV-29400")</f>
        <v>ASPREPDEV-29400</v>
      </c>
      <c r="R33" s="223"/>
      <c r="S33" s="223"/>
      <c r="T33" s="223"/>
      <c r="U33" s="223"/>
      <c r="V33" s="223"/>
      <c r="W33" s="223"/>
      <c r="X33" s="223"/>
    </row>
    <row r="34" spans="1:18">
      <c r="A34" s="30" t="inlineStr">
        <is>
          <t>14-Jun</t>
        </is>
      </c>
      <c r="B34" t="inlineStr">
        <is>
          <t>Arun</t>
        </is>
      </c>
      <c r="C34" s="9" t="inlineStr">
        <is>
          <t>11</t>
        </is>
      </c>
      <c r="D34" s="9" t="inlineStr">
        <is>
          <t>0</t>
        </is>
      </c>
      <c r="E34" s="69" t="str">
        <f>HYPERLINK("https://jira3.cerner.com/browse/ASPREPDEV-26026","ASPREPDEV-26026")</f>
        <v>ASPREPDEV-26026</v>
      </c>
      <c r="F34" s="69" t="str">
        <f>HYPERLINK("https://jira3.cerner.com/browse/ASPREPDEV-27996","ASPREPDEV-27996")</f>
        <v>ASPREPDEV-27996</v>
      </c>
      <c r="G34" s="69" t="str">
        <f>HYPERLINK("https://jira3.cerner.com/browse/ASPREPDEV-28148","ASPREPDEV-28148")</f>
        <v>ASPREPDEV-28148</v>
      </c>
      <c r="H34" s="69" t="str">
        <f>HYPERLINK("https://jira3.cerner.com/browse/ASPREPDEV-28476","ASPREPDEV-28476")</f>
        <v>ASPREPDEV-28476</v>
      </c>
      <c r="I34" s="69" t="str">
        <f>HYPERLINK("https://jira3.cerner.com/browse/ASPREPDEV-29096","ASPREPDEV-29096")</f>
        <v>ASPREPDEV-29096</v>
      </c>
      <c r="J34" s="69" t="str">
        <f>HYPERLINK("https://jira3.cerner.com/browse/ASPREPDEV-29146","ASPREPDEV-29146")</f>
        <v>ASPREPDEV-29146</v>
      </c>
      <c r="K34" s="69" t="str">
        <f>HYPERLINK("https://jira3.cerner.com/browse/ASPREPDEV-29151","ASPREPDEV-29151")</f>
        <v>ASPREPDEV-29151</v>
      </c>
      <c r="L34" s="69" t="str">
        <f>HYPERLINK("https://jira3.cerner.com/browse/ASPREPDEV-29261","ASPREPDEV-29261")</f>
        <v>ASPREPDEV-29261</v>
      </c>
      <c r="M34" s="69" t="str">
        <f>HYPERLINK("https://jira3.cerner.com/browse/ASPREPDEV-29385","ASPREPDEV-29385")</f>
        <v>ASPREPDEV-29385</v>
      </c>
      <c r="N34" s="69" t="str">
        <f>HYPERLINK("https://jira3.cerner.com/browse/ASPREPDEV-29400","ASPREPDEV-29400")</f>
        <v>ASPREPDEV-29400</v>
      </c>
      <c r="O34" s="69" t="str">
        <f>HYPERLINK("https://jira3.cerner.com/browse/ASPREPDEV-29406","ASPREPDEV-29406")</f>
        <v>ASPREPDEV-29406</v>
      </c>
      <c r="P34" s="223"/>
      <c r="Q34" s="223"/>
      <c r="R34" s="223"/>
      <c r="S34" s="223"/>
      <c r="T34" s="223"/>
      <c r="U34" s="223"/>
      <c r="V34" s="223"/>
      <c r="W34" s="223"/>
      <c r="X34" s="223"/>
    </row>
    <row r="35" spans="1:18">
      <c r="A35" s="30" t="inlineStr">
        <is>
          <t>21-Jun</t>
        </is>
      </c>
      <c r="B35" t="inlineStr">
        <is>
          <t>Jaideep</t>
        </is>
      </c>
      <c r="C35" s="9" t="inlineStr">
        <is>
          <t>9</t>
        </is>
      </c>
      <c r="D35" s="9" t="inlineStr">
        <is>
          <t>0</t>
        </is>
      </c>
      <c r="E35" s="69" t="str">
        <f>HYPERLINK("https://jira3.cerner.com/browse/ASPREPDEV-27996","ASPREPDEV-27996")</f>
        <v>ASPREPDEV-27996</v>
      </c>
      <c r="F35" s="69" t="str">
        <f>HYPERLINK("https://jira3.cerner.com/browse/ASPREPDEV-28148","ASPREPDEV-28148")</f>
        <v>ASPREPDEV-28148</v>
      </c>
      <c r="G35" s="69" t="str">
        <f>HYPERLINK("https://jira3.cerner.com/browse/ASPREPDEV-28476","ASPREPDEV-28476")</f>
        <v>ASPREPDEV-28476</v>
      </c>
      <c r="H35" s="69" t="str">
        <f>HYPERLINK("https://jira3.cerner.com/browse/ASPREPDEV-29146","ASPREPDEV-29146")</f>
        <v>ASPREPDEV-29146</v>
      </c>
      <c r="I35" s="69" t="str">
        <f>HYPERLINK("https://jira3.cerner.com/browse/ASPREPDEV-29151","ASPREPDEV-29151")</f>
        <v>ASPREPDEV-29151</v>
      </c>
      <c r="J35" s="69" t="str">
        <f>HYPERLINK("https://jira3.cerner.com/browse/ASPREPDEV-29261","ASPREPDEV-29261")</f>
        <v>ASPREPDEV-29261</v>
      </c>
      <c r="K35" s="69" t="str">
        <f>HYPERLINK("https://jira3.cerner.com/browse/ASPREPDEV-29385","ASPREPDEV-29385")</f>
        <v>ASPREPDEV-29385</v>
      </c>
      <c r="L35" s="69" t="str">
        <f>HYPERLINK("https://jira3.cerner.com/browse/ASPREPDEV-29400","ASPREPDEV-29400")</f>
        <v>ASPREPDEV-29400</v>
      </c>
      <c r="M35" s="69" t="str">
        <f>HYPERLINK("https://jira3.cerner.com/browse/ASPREPDEV-29619","ASPREPDEV-29619")</f>
        <v>ASPREPDEV-29619</v>
      </c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</row>
    <row r="36" spans="1:18">
      <c r="A36" s="30" t="inlineStr">
        <is>
          <t>28-Jun</t>
        </is>
      </c>
      <c r="B36" t="inlineStr">
        <is>
          <t>Aishvarya</t>
        </is>
      </c>
      <c r="C36" s="9" t="inlineStr">
        <is>
          <t>4</t>
        </is>
      </c>
      <c r="D36" s="9" t="inlineStr">
        <is>
          <t>0</t>
        </is>
      </c>
      <c r="E36" s="69" t="str">
        <f>HYPERLINK("https://jira3.cerner.com/browse/ASPREPDEV-29146","ASPREPDEV-29146")</f>
        <v>ASPREPDEV-29146</v>
      </c>
      <c r="F36" s="69" t="str">
        <f>HYPERLINK("https://jira3.cerner.com/browse/ASPREPDEV-29261","ASPREPDEV-29261")</f>
        <v>ASPREPDEV-29261</v>
      </c>
      <c r="G36" s="69" t="str">
        <f>HYPERLINK("https://jira3.cerner.com/browse/ASPREPDEV-29400","ASPREPDEV-29400")</f>
        <v>ASPREPDEV-29400</v>
      </c>
      <c r="H36" s="69" t="str">
        <f>HYPERLINK("https://jira3.cerner.com/browse/ASPREPDEV-29619","ASPREPDEV-29619")</f>
        <v>ASPREPDEV-29619</v>
      </c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</row>
    <row r="37" spans="1:18">
      <c r="A37" s="30" t="inlineStr">
        <is>
          <t>05-Jul</t>
        </is>
      </c>
      <c r="B37" t="inlineStr">
        <is>
          <t>Lalit</t>
        </is>
      </c>
      <c r="C37" s="9" t="inlineStr">
        <is>
          <t>3</t>
        </is>
      </c>
      <c r="D37" s="9" t="inlineStr">
        <is>
          <t>3</t>
        </is>
      </c>
      <c r="E37" s="71" t="str">
        <f>HYPERLINK("https://jira3.cerner.com/browse/ASPREPDEV-29400","ASPREPDEV-29400")</f>
        <v>ASPREPDEV-29400</v>
      </c>
      <c r="F37" s="71" t="str">
        <f>HYPERLINK("https://jira3.cerner.com/browse/ASPREPDEV-29146","ASPREPDEV-29146")</f>
        <v>ASPREPDEV-29146</v>
      </c>
      <c r="G37" s="71" t="str">
        <f>HYPERLINK("https://jira3.cerner.com/browse/ASPREPDEV-29876","ASPREPDEV-29876")</f>
        <v>ASPREPDEV-29876</v>
      </c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</row>
    <row r="38" spans="1:18">
      <c r="A38" s="30" t="inlineStr">
        <is>
          <t>12-Jul</t>
        </is>
      </c>
      <c r="B38" t="inlineStr">
        <is>
          <t>Vinay</t>
        </is>
      </c>
      <c r="C38" s="9" t="inlineStr">
        <is>
          <t>2</t>
        </is>
      </c>
      <c r="D38" s="9" t="inlineStr">
        <is>
          <t>0</t>
        </is>
      </c>
      <c r="E38" s="69" t="str">
        <f>HYPERLINK("https://jira3.cerner.com/browse/ASPREPDEV-29933","ASPREPDEV-29933")</f>
        <v>ASPREPDEV-29933</v>
      </c>
      <c r="F38" s="69" t="str">
        <f>HYPERLINK("https://jira3.cerner.com/browse/ASPREPDEV-29947","ASPREPDEV-29947")</f>
        <v>ASPREPDEV-29947</v>
      </c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</row>
    <row r="39" spans="1:18">
      <c r="A39" s="30" t="inlineStr">
        <is>
          <t>19-Jul</t>
        </is>
      </c>
      <c r="B39" t="inlineStr">
        <is>
          <t>Mugunthan</t>
        </is>
      </c>
      <c r="C39" s="9" t="inlineStr">
        <is>
          <t>3</t>
        </is>
      </c>
      <c r="D39" s="9" t="inlineStr">
        <is>
          <t>0</t>
        </is>
      </c>
      <c r="E39" s="69" t="str">
        <f>HYPERLINK("https://jira3.cerner.com/browse/ASPREPDEV-29933","ASPREPDEV-29933")</f>
        <v>ASPREPDEV-29933</v>
      </c>
      <c r="F39" s="69" t="str">
        <f>HYPERLINK("https://jira3.cerner.com/browse/ASPREPDEV-29947","ASPREPDEV-29947")</f>
        <v>ASPREPDEV-29947</v>
      </c>
      <c r="G39" s="69" t="str">
        <f>HYPERLINK("https://jira3.cerner.com/browse/ASPREPDEV-30003","ASPREPDEV-30003")</f>
        <v>ASPREPDEV-30003</v>
      </c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</row>
    <row r="40" spans="1:18">
      <c r="A40" s="30" t="inlineStr">
        <is>
          <t>26-Jul</t>
        </is>
      </c>
      <c r="B40" t="inlineStr">
        <is>
          <t>Monika</t>
        </is>
      </c>
      <c r="C40" s="9" t="inlineStr">
        <is>
          <t>3</t>
        </is>
      </c>
      <c r="D40" s="9" t="inlineStr">
        <is>
          <t>0</t>
        </is>
      </c>
      <c r="E40" s="69" t="str">
        <f>HYPERLINK("https://jira3.cerner.com/browse/ASPREPDEV-30003","ASPREPDEV-30003")</f>
        <v>ASPREPDEV-30003</v>
      </c>
      <c r="F40" s="69" t="str">
        <f>HYPERLINK("https://jira3.cerner.com/browse/ASPREPDEV-30070","ASPREPDEV-30070")</f>
        <v>ASPREPDEV-30070</v>
      </c>
      <c r="G40" s="69" t="str">
        <f>HYPERLINK("https://jira3.cerner.com/browse/ASPREPDEV-30240","ASPREPDEV-30240")</f>
        <v>ASPREPDEV-30240</v>
      </c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</row>
    <row r="41" spans="1:18">
      <c r="A41" s="30" t="inlineStr">
        <is>
          <t>02-Aug</t>
        </is>
      </c>
      <c r="B41" t="inlineStr">
        <is>
          <t>Ramesh</t>
        </is>
      </c>
      <c r="C41" s="9" t="inlineStr">
        <is>
          <t>6</t>
        </is>
      </c>
      <c r="D41" s="9" t="inlineStr">
        <is>
          <t>0</t>
        </is>
      </c>
      <c r="E41" s="133" t="str">
        <f>HYPERLINK("https://jira3.cerner.com/browse/ASPREPDEV-30274","ASPREPDEV-30274")</f>
        <v>ASPREPDEV-30274</v>
      </c>
      <c r="F41" s="133" t="str">
        <f>HYPERLINK("https://jira3.cerner.com/browse/ASPREPDEV-30003","ASPREPDEV-30003")</f>
        <v>ASPREPDEV-30003</v>
      </c>
      <c r="G41" s="133" t="str">
        <f>HYPERLINK("https://jira3.cerner.com/browse/ASPREPDEV-30240","ASPREPDEV-30240")</f>
        <v>ASPREPDEV-30240</v>
      </c>
      <c r="H41" s="133" t="str">
        <f>HYPERLINK("https://jira3.cerner.com/browse/ASPREPDEV-30003","ASPREPDEV-30003")</f>
        <v>ASPREPDEV-30003</v>
      </c>
      <c r="I41" s="133" t="str">
        <f>HYPERLINK("https://jira3.cerner.com/browse/ASPREPDEV-30274","ASPREPDEV-30274")</f>
        <v>ASPREPDEV-30274</v>
      </c>
      <c r="J41" s="133" t="str">
        <f>HYPERLINK("https://jira3.cerner.com/browse/ASPREPDEV-30307","ASPREPDEV-30307")</f>
        <v>ASPREPDEV-30307</v>
      </c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</row>
    <row r="42" spans="1:18">
      <c r="A42" s="30" t="inlineStr">
        <is>
          <t>09-Aug</t>
        </is>
      </c>
      <c r="B42" t="inlineStr">
        <is>
          <t>Jaideep</t>
        </is>
      </c>
      <c r="C42" s="9" t="inlineStr">
        <is>
          <t>6</t>
        </is>
      </c>
      <c r="D42" s="9" t="inlineStr">
        <is>
          <t>0</t>
        </is>
      </c>
      <c r="E42" s="69" t="str">
        <f>HYPERLINK("https://jira3.cerner.com/browse/ASPREPDEV-30274","ASPREPDEV-30274")</f>
        <v>ASPREPDEV-30274</v>
      </c>
      <c r="F42" s="69" t="str">
        <f>HYPERLINK("https://jira3.cerner.com/browse/ASPREPDEV-30240","ASPREPDEV-30240")</f>
        <v>ASPREPDEV-30240</v>
      </c>
      <c r="G42" s="69" t="str">
        <f>HYPERLINK("https://jira3.cerner.com/browse/ASPREPDEV-30003","ASPREPDEV-30003")</f>
        <v>ASPREPDEV-30003</v>
      </c>
      <c r="H42" s="69" t="str">
        <f>HYPERLINK("https://jira3.cerner.com/browse/ASPREPDEV-30307","ASPREPDEV-30307")</f>
        <v>ASPREPDEV-30307</v>
      </c>
      <c r="I42" s="69" t="str">
        <f>HYPERLINK("https://jira3.cerner.com/browse/ASPREPDEV-30405","ASPREPDEV-30405")</f>
        <v>ASPREPDEV-30405</v>
      </c>
      <c r="J42" s="69" t="str">
        <f>HYPERLINK("https://jira3.cerner.com/browse/ASPREPDEV-30439","ASPREPDEV-30439")</f>
        <v>ASPREPDEV-30439</v>
      </c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</row>
    <row r="43" spans="1:18">
      <c r="A43" s="30" t="inlineStr">
        <is>
          <t>16-Aug</t>
        </is>
      </c>
      <c r="B43" t="inlineStr">
        <is>
          <t>Vinay</t>
        </is>
      </c>
      <c r="C43" s="9" t="inlineStr">
        <is>
          <t>8</t>
        </is>
      </c>
      <c r="D43" s="9" t="inlineStr">
        <is>
          <t>0</t>
        </is>
      </c>
      <c r="E43" s="69" t="str">
        <f>HYPERLINK("https://jira3.cerner.com/browse/ASPREPDEV-30439","ASPREPDEV-30439")</f>
        <v>ASPREPDEV-30439</v>
      </c>
      <c r="F43" s="69" t="str">
        <f>HYPERLINK("https://jira3.cerner.com/browse/ASPREPDEV-30405","ASPREPDEV-30405")</f>
        <v>ASPREPDEV-30405</v>
      </c>
      <c r="G43" s="69" t="str">
        <f>HYPERLINK("https://jira3.cerner.com/browse/ASPREPDEV-30452","ASPREPDEV-30452")</f>
        <v>ASPREPDEV-30452</v>
      </c>
      <c r="H43" s="69" t="str">
        <f>HYPERLINK("https://jira3.cerner.com/browse/ASPREPDEV-30497","ASPREPDEV-30497")</f>
        <v>ASPREPDEV-30497</v>
      </c>
      <c r="I43" s="69" t="str">
        <f>HYPERLINK("https://jira3.cerner.com/browse/ASPREPDEV-30003","ASPREPDEV-30003")</f>
        <v>ASPREPDEV-30003</v>
      </c>
      <c r="J43" s="69" t="str">
        <f>HYPERLINK("https://jira3.cerner.com/browse/ASPREPDEV-30240","ASPREPDEV-30240")</f>
        <v>ASPREPDEV-30240</v>
      </c>
      <c r="K43" s="69" t="str">
        <f>HYPERLINK("https://jira3.cerner.com/browse/ASPREPDEV-30536","ASPREPDEV-30536")</f>
        <v>ASPREPDEV-30536</v>
      </c>
      <c r="L43" s="69" t="str">
        <f>HYPERLINK("https://jira3.cerner.com/browse/ASPREPDEV-30492","ASPREPDEV-30492")</f>
        <v>ASPREPDEV-30492</v>
      </c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</row>
    <row r="44" spans="1:18">
      <c r="A44" s="30" t="inlineStr">
        <is>
          <t>23-Aug</t>
        </is>
      </c>
      <c r="B44" t="inlineStr">
        <is>
          <t>Aishvarya</t>
        </is>
      </c>
      <c r="C44" s="9" t="inlineStr">
        <is>
          <t>13</t>
        </is>
      </c>
      <c r="D44" s="9" t="inlineStr">
        <is>
          <t>0</t>
        </is>
      </c>
      <c r="E44" s="69" t="str">
        <f>HYPERLINK("https://jira3.cerner.com/browse/ASPREPDEV-30494","ASPREPDEV-30494")</f>
        <v>ASPREPDEV-30494</v>
      </c>
      <c r="F44" s="69" t="str">
        <f>HYPERLINK("https://jira3.cerner.com/browse/ASPREPDEV-30535","ASPREPDEV-30535")</f>
        <v>ASPREPDEV-30535</v>
      </c>
      <c r="G44" s="69" t="str">
        <f>HYPERLINK("https://jira3.cerner.com/browse/ASPREPDEV-30526","ASPREPDEV-30526")</f>
        <v>ASPREPDEV-30526</v>
      </c>
      <c r="H44" s="69" t="str">
        <f>HYPERLINK("https://jira3.cerner.com/browse/ASPREPDEV-30502","ASPREPDEV-30502")</f>
        <v>ASPREPDEV-30502</v>
      </c>
      <c r="I44" s="69" t="str">
        <f>HYPERLINK("https://jira3.cerner.com/browse/ASPREPDEV-30405","ASPREPDEV-30405")</f>
        <v>ASPREPDEV-30405</v>
      </c>
      <c r="J44" s="69" t="str">
        <f>HYPERLINK("https://jira3.cerner.com/browse/ASPREPDEV-30452","ASPREPDEV-30452")</f>
        <v>ASPREPDEV-30452</v>
      </c>
      <c r="K44" s="69" t="str">
        <f>HYPERLINK("https://jira3.cerner.com/browse/ASPREPDEV-30536","ASPREPDEV-30536")</f>
        <v>ASPREPDEV-30536</v>
      </c>
      <c r="L44" s="69" t="str">
        <f>HYPERLINK("https://jira3.cerner.com/browse/ASPREPDEV-30439","ASPREPDEV-30439")</f>
        <v>ASPREPDEV-30439</v>
      </c>
      <c r="M44" s="69" t="str">
        <f>HYPERLINK("https://jira3.cerner.com/browse/ASPREPDEV-30492","ASPREPDEV-30492")</f>
        <v>ASPREPDEV-30492</v>
      </c>
      <c r="N44" s="69" t="str">
        <f>HYPERLINK("https://jira3.cerner.com/browse/ASPREPDEV-30240","ASPREPDEV-30240")</f>
        <v>ASPREPDEV-30240</v>
      </c>
      <c r="O44" s="69" t="str">
        <f>HYPERLINK("https://jira3.cerner.com/browse/ASPREPDEV-30623","ASPREPDEV-30623")</f>
        <v>ASPREPDEV-30623</v>
      </c>
      <c r="P44" s="69" t="str">
        <f>HYPERLINK("https://jira3.cerner.com/browse/ASPREPDEV-30639","ASPREPDEV-30639")</f>
        <v>ASPREPDEV-30639</v>
      </c>
      <c r="Q44" s="69" t="str">
        <f>HYPERLINK("https://jira3.cerner.com/browse/ASPREPDEV-30640","ASPREPDEV-30640")</f>
        <v>ASPREPDEV-30640</v>
      </c>
      <c r="R44" s="223"/>
      <c r="S44" s="223"/>
      <c r="T44" s="223"/>
      <c r="U44" s="223"/>
      <c r="V44" s="223"/>
      <c r="W44" s="223"/>
      <c r="X44" s="223"/>
    </row>
    <row r="45" spans="1:18">
      <c r="A45" s="30" t="inlineStr">
        <is>
          <t>30-Aug</t>
        </is>
      </c>
      <c r="B45" t="inlineStr">
        <is>
          <t>Lalit</t>
        </is>
      </c>
      <c r="C45" s="9" t="inlineStr">
        <is>
          <t>7</t>
        </is>
      </c>
      <c r="D45" s="9" t="inlineStr">
        <is>
          <t>0</t>
        </is>
      </c>
      <c r="E45" s="69" t="str">
        <f>HYPERLINK("https://jira3.cerner.com/browse/ASPREPDEV-30639","ASPREPDEV-30639")</f>
        <v>ASPREPDEV-30639</v>
      </c>
      <c r="F45" s="69" t="str">
        <f>HYPERLINK("https://jira3.cerner.com/browse/ASPREPDEV-30535","ASPREPDEV-30535")</f>
        <v>ASPREPDEV-30535</v>
      </c>
      <c r="G45" s="69" t="str">
        <f>HYPERLINK("https://jira3.cerner.com/browse/ASPREPDEV-30492","ASPREPDEV-30492")</f>
        <v>ASPREPDEV-30492</v>
      </c>
      <c r="H45" s="69" t="str">
        <f>HYPERLINK("https://jira3.cerner.com/browse/ASPREPDEV-30452","ASPREPDEV-30452")</f>
        <v>ASPREPDEV-30452</v>
      </c>
      <c r="I45" s="69" t="str">
        <f>HYPERLINK("https://jira3.cerner.com/browse/ASPREPDEV-30439","ASPREPDEV-30439")</f>
        <v>ASPREPDEV-30439</v>
      </c>
      <c r="J45" s="69" t="str">
        <f>HYPERLINK("https://jira3.cerner.com/browse/ASPREPDEV-30405","ASPREPDEV-30405")</f>
        <v>ASPREPDEV-30405</v>
      </c>
      <c r="K45" s="69" t="str">
        <f>HYPERLINK("https://jira3.cerner.com/browse/ASPREPDEV-30502","ASPREPDEV-30502")</f>
        <v>ASPREPDEV-30502</v>
      </c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</row>
    <row r="46" spans="1:18">
      <c r="A46" s="30" t="inlineStr">
        <is>
          <t>06-Sep</t>
        </is>
      </c>
      <c r="B46" t="inlineStr">
        <is>
          <t>Ramesh</t>
        </is>
      </c>
      <c r="C46" s="9" t="inlineStr">
        <is>
          <t>7</t>
        </is>
      </c>
      <c r="D46" s="9" t="inlineStr">
        <is>
          <t>0</t>
        </is>
      </c>
      <c r="E46" s="133" t="str">
        <f>HYPERLINK("https://jira3.cerner.com/browse/ASPREPDEV-30639","ASPREPDEV-30639")</f>
        <v>ASPREPDEV-30639</v>
      </c>
      <c r="F46" s="133" t="str">
        <f>HYPERLINK("https://jira3.cerner.com/browse/ASPREPDEV-30535","ASPREPDEV-30535")</f>
        <v>ASPREPDEV-30535</v>
      </c>
      <c r="G46" s="133" t="str">
        <f>HYPERLINK("https://jira3.cerner.com/browse/ASPREPDEV-30492","ASPREPDEV-30492")</f>
        <v>ASPREPDEV-30492</v>
      </c>
      <c r="H46" s="133" t="str">
        <f>HYPERLINK("https://jira3.cerner.com/browse/ASPREPDEV-30452","ASPREPDEV-30452")</f>
        <v>ASPREPDEV-30452</v>
      </c>
      <c r="I46" s="133" t="str">
        <f>HYPERLINK("https://jira3.cerner.com/browse/ASPREPDEV-30439","ASPREPDEV-30439")</f>
        <v>ASPREPDEV-30439</v>
      </c>
      <c r="J46" s="133" t="str">
        <f>HYPERLINK("https://jira3.cerner.com/browse/ASPREPDEV-30405","ASPREPDEV-30405")</f>
        <v>ASPREPDEV-30405</v>
      </c>
      <c r="K46" s="133" t="str">
        <f>HYPERLINK("https://jira3.cerner.com/browse/ASPREPDEV-30502","ASPREPDEV-30502")</f>
        <v>ASPREPDEV-30502</v>
      </c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</row>
    <row r="47" spans="1:18">
      <c r="A47" s="30" t="inlineStr">
        <is>
          <t>13-Sep</t>
        </is>
      </c>
      <c r="B47" t="inlineStr">
        <is>
          <t>Mugunthan</t>
        </is>
      </c>
      <c r="C47" s="9" t="inlineStr">
        <is>
          <t>8</t>
        </is>
      </c>
      <c r="D47" s="9" t="inlineStr">
        <is>
          <t>0</t>
        </is>
      </c>
      <c r="E47" s="69" t="str">
        <f>HYPERLINK("https://jira3.cerner.com/browse/ASPREPDEV-30492","ASPREPDEV-30492")</f>
        <v>ASPREPDEV-30492</v>
      </c>
      <c r="F47" s="69" t="str">
        <f>HYPERLINK("https://jira3.cerner.com/browse/ASPREPDEV-30535","ASPREPDEV-30535")</f>
        <v>ASPREPDEV-30535</v>
      </c>
      <c r="G47" s="69" t="str">
        <f>HYPERLINK("https://jira3.cerner.com/browse/ASPREPDEV-30502","ASPREPDEV-30502")</f>
        <v>ASPREPDEV-30502</v>
      </c>
      <c r="H47" s="69" t="str">
        <f>HYPERLINK("https://jira3.cerner.com/browse/ASPREPDEV-30452","ASPREPDEV-30452")</f>
        <v>ASPREPDEV-30452</v>
      </c>
      <c r="I47" s="69" t="str">
        <f>HYPERLINK("https://jira3.cerner.com/browse/ASPREPDEV-30439","ASPREPDEV-30439")</f>
        <v>ASPREPDEV-30439</v>
      </c>
      <c r="J47" s="69" t="str">
        <f>HYPERLINK("https://jira3.cerner.com/browse/ASPREPDEV-30405","ASPREPDEV-30405")</f>
        <v>ASPREPDEV-30405</v>
      </c>
      <c r="K47" s="69" t="str">
        <f>HYPERLINK("https://jira3.cerner.com/browse/ASPREPDEV-30502","ASPREPDEV-30502")</f>
        <v>ASPREPDEV-30502</v>
      </c>
      <c r="L47" s="69" t="str">
        <f>HYPERLINK("https://jira3.cerner.com/browse/ASPREPDEV-30646","ASPREPDEV-30646")</f>
        <v>ASPREPDEV-30646</v>
      </c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</row>
    <row r="48" spans="1:18">
      <c r="A48" s="30" t="inlineStr">
        <is>
          <t>20-Sep</t>
        </is>
      </c>
      <c r="B48" t="inlineStr">
        <is>
          <t>Monika</t>
        </is>
      </c>
      <c r="C48" s="9" t="inlineStr">
        <is>
          <t>4</t>
        </is>
      </c>
      <c r="D48" s="9" t="inlineStr">
        <is>
          <t>0</t>
        </is>
      </c>
      <c r="E48" s="69" t="str">
        <f>HYPERLINK("https://jira3.cerner.com/browse/ASPREPDEV-30405","ASPREPDEV-30405")</f>
        <v>ASPREPDEV-30405</v>
      </c>
      <c r="F48" s="69" t="str">
        <f>HYPERLINK("https://jira3.cerner.com/browse/ASPREPDEV-30439","ASPREPDEV-30439")</f>
        <v>ASPREPDEV-30439</v>
      </c>
      <c r="G48" s="69" t="str">
        <f>HYPERLINK("https://jira3.cerner.com/browse/ASPREPDEV-30535","ASPREPDEV-30535")</f>
        <v>ASPREPDEV-30535</v>
      </c>
      <c r="H48" s="69" t="str">
        <f>HYPERLINK("https://jira3.cerner.com/browse/ASPREPDEV-30502","ASPREPDEV-30502")</f>
        <v>ASPREPDEV-30502</v>
      </c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</row>
    <row r="49" spans="1:11">
      <c r="A49" s="30" t="inlineStr">
        <is>
          <t>27-Sep</t>
        </is>
      </c>
      <c r="B49" t="inlineStr">
        <is>
          <t>Jaideep</t>
        </is>
      </c>
      <c r="C49" s="9" t="inlineStr">
        <is>
          <t>4</t>
        </is>
      </c>
      <c r="D49" s="9" t="inlineStr">
        <is>
          <t>0</t>
        </is>
      </c>
      <c r="E49" s="69" t="str">
        <f>HYPERLINK("https://jira3.cerner.com/browse/ASPREPDEV-30535","ASPREPDEV-30535")</f>
        <v>ASPREPDEV-30535</v>
      </c>
      <c r="F49" s="69" t="str">
        <f>HYPERLINK("https://jira3.cerner.com/browse/ASPREPDEV-30502","ASPREPDEV-30502")</f>
        <v>ASPREPDEV-30502</v>
      </c>
      <c r="G49" s="69" t="str">
        <f>HYPERLINK("https://jira3.cerner.com/browse/ASPREPDEV-30439","ASPREPDEV-30439")</f>
        <v>ASPREPDEV-30439</v>
      </c>
      <c r="H49" s="69" t="str">
        <f>HYPERLINK("https://jira3.cerner.com/browse/ASPREPDEV-30405","ASPREPDEV-30405")</f>
        <v>ASPREPDEV-30405</v>
      </c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</row>
    <row r="50" spans="1:11">
      <c r="A50" s="30" t="inlineStr">
        <is>
          <t>04-Oct</t>
        </is>
      </c>
      <c r="B50" t="inlineStr">
        <is>
          <t>Aishvarya</t>
        </is>
      </c>
      <c r="C50" s="9" t="inlineStr">
        <is>
          <t>7</t>
        </is>
      </c>
      <c r="D50" s="9" t="inlineStr">
        <is>
          <t>0</t>
        </is>
      </c>
      <c r="E50" s="69" t="str">
        <f>HYPERLINK("https://jira3.cerner.com/browse/ASPREPDEV-31065","ASPREPDEV-31065")</f>
        <v>ASPREPDEV-31065</v>
      </c>
      <c r="F50" s="69" t="str">
        <f>HYPERLINK("https://jira3.cerner.com/browse/ASPREPDEV-31054","ASPREPDEV-31054")</f>
        <v>ASPREPDEV-31054</v>
      </c>
      <c r="G50" s="69" t="str">
        <f>HYPERLINK("https://jira3.cerner.com/browse/ASPREPDEV-31094","ASPREPDEV-31094")</f>
        <v>ASPREPDEV-31094</v>
      </c>
      <c r="H50" s="69" t="str">
        <f>HYPERLINK("https://jira3.cerner.com/browse/ASPREPDEV-30535","ASPREPDEV-30535")</f>
        <v>ASPREPDEV-30535</v>
      </c>
      <c r="I50" s="69" t="str">
        <f>HYPERLINK("https://jira3.cerner.com/browse/ASPREPDEV-30405","ASPREPDEV-30405")</f>
        <v>ASPREPDEV-30405</v>
      </c>
      <c r="J50" s="69" t="str">
        <f>HYPERLINK("https://jira3.cerner.com/browse/ASPREPDEV-30502","ASPREPDEV-30502")</f>
        <v>ASPREPDEV-30502</v>
      </c>
      <c r="K50" s="69" t="str">
        <f>HYPERLINK("https://jira3.cerner.com/browse/ASPREPDEV-30439","ASPREPDEV-30439")</f>
        <v>ASPREPDEV-30439</v>
      </c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</row>
    <row r="51" spans="1:11">
      <c r="A51" s="30" t="inlineStr">
        <is>
          <t>11-Oct</t>
        </is>
      </c>
      <c r="B51" t="inlineStr">
        <is>
          <t>Vinay</t>
        </is>
      </c>
      <c r="C51" s="9" t="inlineStr">
        <is>
          <t>5</t>
        </is>
      </c>
      <c r="D51" s="9" t="inlineStr">
        <is>
          <t>0</t>
        </is>
      </c>
      <c r="E51" s="69" t="str">
        <f>HYPERLINK("https://jira3.cerner.com/browse/ASPREPDEV-31155","ASPREPDEV-31155")</f>
        <v>ASPREPDEV-31155</v>
      </c>
      <c r="F51" s="69" t="str">
        <f>HYPERLINK("https://jira3.cerner.com/browse/ASPREPDEV-30502","ASPREPDEV-30502")</f>
        <v>ASPREPDEV-30502</v>
      </c>
      <c r="G51" s="69" t="str">
        <f>HYPERLINK("https://jira3.cerner.com/browse/ASPREPDEV-30405","ASPREPDEV-30405")</f>
        <v>ASPREPDEV-30405</v>
      </c>
      <c r="H51" s="69" t="str">
        <f>HYPERLINK("https://jira3.cerner.com/browse/ASPREPDEV-31094","ASPREPDEV-31094")</f>
        <v>ASPREPDEV-31094</v>
      </c>
      <c r="I51" s="69" t="str">
        <f>HYPERLINK("https://jira3.cerner.com/browse/ASPREPDEV-30535","ASPREPDEV-30535")</f>
        <v>ASPREPDEV-30535</v>
      </c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</row>
    <row r="52" spans="1:11">
      <c r="A52" s="30" t="inlineStr">
        <is>
          <t>18-Oct</t>
        </is>
      </c>
      <c r="B52" t="inlineStr">
        <is>
          <t>Monika</t>
        </is>
      </c>
      <c r="C52" s="9" t="inlineStr">
        <is>
          <t>2</t>
        </is>
      </c>
      <c r="D52" s="9" t="inlineStr">
        <is>
          <t>0</t>
        </is>
      </c>
      <c r="E52" s="69" t="str">
        <f>HYPERLINK("https://jira3.cerner.com/browse/ASPREPDEV-31094","ASPREPDEV-31094")</f>
        <v>ASPREPDEV-31094</v>
      </c>
      <c r="F52" s="69" t="str">
        <f>HYPERLINK("https://jira3.cerner.com/browse/ASPREPDEV-30535","ASPREPDEV-30535")</f>
        <v>ASPREPDEV-30535</v>
      </c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</row>
    <row r="53" spans="1:11">
      <c r="A53" s="30" t="inlineStr">
        <is>
          <t>25-Oct</t>
        </is>
      </c>
      <c r="B53" t="inlineStr">
        <is>
          <t>Monika</t>
        </is>
      </c>
      <c r="C53" s="9" t="inlineStr">
        <is>
          <t>2</t>
        </is>
      </c>
      <c r="D53" s="9" t="inlineStr">
        <is>
          <t>0</t>
        </is>
      </c>
      <c r="E53" s="69" t="str">
        <f>HYPERLINK("https://jira3.cerner.com/browse/ASPREPDEV-30535","ASPREPDEV-30535")</f>
        <v>ASPREPDEV-30535</v>
      </c>
      <c r="F53" s="69" t="str">
        <f>HYPERLINK("https://jira3.cerner.com/browse/ASPREPDEV-31270","ASPREPDEV-31270")</f>
        <v>ASPREPDEV-31270</v>
      </c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</row>
    <row r="54" spans="1:11">
      <c r="A54" s="30" t="inlineStr">
        <is>
          <t>01-Nov</t>
        </is>
      </c>
      <c r="B54" t="inlineStr">
        <is>
          <t>Lalit</t>
        </is>
      </c>
      <c r="C54" s="9" t="inlineStr">
        <is>
          <t>1</t>
        </is>
      </c>
      <c r="D54" s="9" t="inlineStr">
        <is>
          <t>0</t>
        </is>
      </c>
      <c r="E54" s="69" t="str">
        <f>HYPERLINK("https://jira3.cerner.com/browse/ASPREPDEV-31270","ASPREPDEV-31270")</f>
        <v>ASPREPDEV-31270</v>
      </c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</row>
    <row r="55" spans="1:11">
      <c r="A55" s="30" t="inlineStr">
        <is>
          <t>08-Nov</t>
        </is>
      </c>
      <c r="B55" t="inlineStr">
        <is>
          <t>Mugunthan</t>
        </is>
      </c>
      <c r="C55" s="9" t="inlineStr">
        <is>
          <t>3</t>
        </is>
      </c>
      <c r="D55" s="9" t="inlineStr">
        <is>
          <t>0</t>
        </is>
      </c>
      <c r="E55" s="69" t="str">
        <f>HYPERLINK("https://jira3.cerner.com/browse/ASPREPDEV-31499","ASPREPDEV-31499")</f>
        <v>ASPREPDEV-31499</v>
      </c>
      <c r="F55" s="69" t="str">
        <f>HYPERLINK("https://jira3.cerner.com/browse/ASPREPDEV-31270","ASPREPDEV-31270")</f>
        <v>ASPREPDEV-31270</v>
      </c>
      <c r="G55" s="69" t="str">
        <f>HYPERLINK("https://jira3.cerner.com/browse/ASPREPDEV-31477","ASPREPDEV-31477")</f>
        <v>ASPREPDEV-31477</v>
      </c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</row>
    <row r="56" spans="1:11">
      <c r="A56" s="30" t="inlineStr">
        <is>
          <t>15-Nov</t>
        </is>
      </c>
      <c r="B56" t="inlineStr">
        <is>
          <t>Jaideep</t>
        </is>
      </c>
      <c r="C56" s="9" t="inlineStr">
        <is>
          <t>4</t>
        </is>
      </c>
      <c r="D56" s="9" t="inlineStr">
        <is>
          <t>0</t>
        </is>
      </c>
      <c r="E56" s="69" t="str">
        <f>HYPERLINK("https://jira3.cerner.com/browse/ASPREPDEV-31547","ASPREPDEV-31547")</f>
        <v>ASPREPDEV-31547</v>
      </c>
      <c r="F56" s="69" t="str">
        <f>HYPERLINK("https://jira3.cerner.com/browse/ASPREPDEV-31270","ASPREPDEV-31270")</f>
        <v>ASPREPDEV-31270</v>
      </c>
      <c r="G56" s="69" t="str">
        <f>HYPERLINK("https://jira3.cerner.com/browse/ASPREPDEV-31477","ASPREPDEV-31477")</f>
        <v>ASPREPDEV-31477</v>
      </c>
      <c r="H56" s="69" t="str">
        <f>HYPERLINK("https://jira3.cerner.com/browse/ASPREPDEV-31623","ASPREPDEV-31623")</f>
        <v>ASPREPDEV-31623</v>
      </c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</row>
    <row r="57" spans="1:11">
      <c r="A57" s="30" t="inlineStr">
        <is>
          <t>22-Nov</t>
        </is>
      </c>
      <c r="B57" t="inlineStr">
        <is>
          <t>Aishvarya</t>
        </is>
      </c>
      <c r="C57" s="9" t="inlineStr">
        <is>
          <t>5</t>
        </is>
      </c>
      <c r="D57" s="9" t="inlineStr">
        <is>
          <t>0</t>
        </is>
      </c>
      <c r="E57" s="69" t="str">
        <f>HYPERLINK("https://jira3.cerner.com/browse/ASPREPDEV-31270","ASPREPDEV-31270")</f>
        <v>ASPREPDEV-31270</v>
      </c>
      <c r="F57" s="69" t="str">
        <f>HYPERLINK("https://jira3.cerner.com/browse/ASPREPDEV-31477","ASPREPDEV-31477")</f>
        <v>ASPREPDEV-31477</v>
      </c>
      <c r="G57" s="69" t="str">
        <f>HYPERLINK("https://jira3.cerner.com/browse/ASPREPDEV-31623","ASPREPDEV-31623")</f>
        <v>ASPREPDEV-31623</v>
      </c>
      <c r="H57" s="69" t="str">
        <f>HYPERLINK("https://jira3.cerner.com/browse/ASPREPDEV-31674","ASPREPDEV-31674")</f>
        <v>ASPREPDEV-31674</v>
      </c>
      <c r="I57" s="69" t="str">
        <f>HYPERLINK("https://jira3.cerner.com/browse/ASPREPDEV-31677","ASPREPDEV-31677")</f>
        <v>ASPREPDEV-31677</v>
      </c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</row>
    <row r="58" spans="1:11" ht="29.1">
      <c r="A58" s="30" t="inlineStr">
        <is>
          <t>29-Nov</t>
        </is>
      </c>
      <c r="B58" s="87" t="inlineStr">
        <is>
          <t>Aishvarya/Vinay</t>
        </is>
      </c>
      <c r="C58" s="9" t="inlineStr">
        <is>
          <t>5</t>
        </is>
      </c>
      <c r="D58" s="9" t="inlineStr">
        <is>
          <t>0</t>
        </is>
      </c>
      <c r="E58" s="69" t="str">
        <f>HYPERLINK("https://jira3.cerner.com/browse/ASPREPDEV-31623","ASPREPDEV-31623")</f>
        <v>ASPREPDEV-31623</v>
      </c>
      <c r="F58" s="69" t="str">
        <f>HYPERLINK("https://jira3.cerner.com/browse/ASPREPDEV-31677","ASPREPDEV-31677")</f>
        <v>ASPREPDEV-31677</v>
      </c>
      <c r="G58" s="69" t="str">
        <f>HYPERLINK("https://jira3.cerner.com/browse/ASPREPDEV-31674","ASPREPDEV-31674")</f>
        <v>ASPREPDEV-31674</v>
      </c>
      <c r="H58" s="69" t="str">
        <f>HYPERLINK("https://jira3.cerner.com/browse/ASPREPDEV-31477","ASPREPDEV-31477")</f>
        <v>ASPREPDEV-31477</v>
      </c>
      <c r="I58" s="69" t="str">
        <f>HYPERLINK("https://jira3.cerner.com/browse/ASPREPDEV-31704","ASPREPDEV-31704")</f>
        <v>ASPREPDEV-31704</v>
      </c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</row>
    <row r="59" spans="1:11">
      <c r="A59" s="30" t="inlineStr">
        <is>
          <t>06-Dec</t>
        </is>
      </c>
      <c r="B59" t="inlineStr">
        <is>
          <t>Vinay</t>
        </is>
      </c>
      <c r="C59" s="9" t="inlineStr">
        <is>
          <t>4</t>
        </is>
      </c>
      <c r="D59" s="9" t="inlineStr">
        <is>
          <t>0</t>
        </is>
      </c>
      <c r="E59" s="69" t="str">
        <f>HYPERLINK("https://jira3.cerner.com/browse/ASPREPDEV-31623","ASPREPDEV-31623")</f>
        <v>ASPREPDEV-31623</v>
      </c>
      <c r="F59" s="69" t="str">
        <f>HYPERLINK("https://jira3.cerner.com/browse/ASPREPDEV-31677","ASPREPDEV-31677")</f>
        <v>ASPREPDEV-31677</v>
      </c>
      <c r="G59" s="69" t="str">
        <f>HYPERLINK("https://jira3.cerner.com/browse/ASPREPDEV-31674","ASPREPDEV-31674")</f>
        <v>ASPREPDEV-31674</v>
      </c>
      <c r="H59" s="69" t="str">
        <f>HYPERLINK("https://jira3.cerner.com/browse/ASPREPDEV-31704","ASPREPDEV-31704")</f>
        <v>ASPREPDEV-31704</v>
      </c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</row>
    <row r="60" spans="1:11">
      <c r="A60" s="30" t="inlineStr">
        <is>
          <t>13-Dec</t>
        </is>
      </c>
      <c r="B60" t="inlineStr">
        <is>
          <t>Lalit</t>
        </is>
      </c>
      <c r="C60" s="9" t="inlineStr">
        <is>
          <t>4</t>
        </is>
      </c>
      <c r="D60" s="9" t="inlineStr">
        <is>
          <t>0</t>
        </is>
      </c>
      <c r="E60" s="69" t="str">
        <f>HYPERLINK("https://jira3.cerner.com/browse/ASPREPDEV-31623","ASPREPDEV-31623")</f>
        <v>ASPREPDEV-31623</v>
      </c>
      <c r="F60" s="69" t="str">
        <f>HYPERLINK("https://jira3.cerner.com/browse/ASPREPDEV-31704","ASPREPDEV-31704")</f>
        <v>ASPREPDEV-31704</v>
      </c>
      <c r="G60" s="69" t="str">
        <f>HYPERLINK("https://jira3.cerner.com/browse/ASPREPDEV-31674","ASPREPDEV-31674")</f>
        <v>ASPREPDEV-31674</v>
      </c>
      <c r="H60" s="69" t="str">
        <f>HYPERLINK("https://jira3.cerner.com/browse/ASPREPDEV-31788","ASPREPDEV-31788")</f>
        <v>ASPREPDEV-31788</v>
      </c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</row>
    <row r="61" spans="1:11">
      <c r="A61" s="30" t="inlineStr">
        <is>
          <t>20-Dec</t>
        </is>
      </c>
      <c r="B61" t="inlineStr">
        <is>
          <t>Mugunthan</t>
        </is>
      </c>
      <c r="C61" s="9" t="inlineStr">
        <is>
          <t>3</t>
        </is>
      </c>
      <c r="D61" s="9" t="inlineStr">
        <is>
          <t>0</t>
        </is>
      </c>
      <c r="E61" s="69" t="str">
        <f>HYPERLINK("https://jira3.cerner.com/browse/ASPREPDEV-31623","ASPREPDEV-31623")</f>
        <v>ASPREPDEV-31623</v>
      </c>
      <c r="F61" s="69" t="str">
        <f>HYPERLINK("https://jira3.cerner.com/browse/ASPREPDEV-31674","ASPREPDEV-31674")</f>
        <v>ASPREPDEV-31674</v>
      </c>
      <c r="G61" s="69" t="str">
        <f>HYPERLINK("https://jira3.cerner.com/browse/ASPREPDEV-31854","ASPREPDEV-31854")</f>
        <v>ASPREPDEV-31854</v>
      </c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</row>
    <row r="62" spans="1:11">
      <c r="A62" s="30" t="inlineStr">
        <is>
          <t>27-Dec</t>
        </is>
      </c>
      <c r="B62" t="inlineStr">
        <is>
          <t>Mugunthan</t>
        </is>
      </c>
      <c r="C62" s="9" t="inlineStr">
        <is>
          <t>2</t>
        </is>
      </c>
      <c r="D62" s="9" t="inlineStr">
        <is>
          <t>0</t>
        </is>
      </c>
      <c r="E62" s="69" t="str">
        <f>HYPERLINK("https://jira3.cerner.com/browse/ASPREPDEV-31623","ASPREPDEV-31623")</f>
        <v>ASPREPDEV-31623</v>
      </c>
      <c r="F62" s="69" t="str">
        <f>HYPERLINK("https://jira3.cerner.com/browse/ASPREPDEV-31674","ASPREPDEV-31674")</f>
        <v>ASPREPDEV-31674</v>
      </c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</row>
  </sheetData>
  <mergeCells count="7">
    <mergeCell ref="A9:D9"/>
    <mergeCell ref="A1:D1"/>
    <mergeCell ref="A2:D2"/>
    <mergeCell ref="A3:D3"/>
    <mergeCell ref="A4:D4"/>
    <mergeCell ref="A5:D5"/>
    <mergeCell ref="A6:D6"/>
  </mergeCells>
  <hyperlinks>
    <hyperlink ref="E11" r:id="rId1" xr:uid="{50E1E8A4-2070-4B1B-967B-E5FAE3726B3A}"/>
    <hyperlink ref="E12" r:id="rId2" xr:uid="{BDD1746D-4390-45D0-BA85-26BF26FC2896}"/>
    <hyperlink ref="F12" r:id="rId3" xr:uid="{7B922F71-2EEA-44C9-B29E-804EF70186C9}"/>
    <hyperlink ref="G12" r:id="rId4" xr:uid="{9A3ADAEE-C308-4476-834D-B3C02BA51AA1}"/>
    <hyperlink ref="E14" r:id="rId5" xr:uid="{38BC7E5D-0DD9-47CC-ACD2-C1997E08E7C3}"/>
    <hyperlink ref="E15" r:id="rId6" xr:uid="{AAF4473B-12E4-4789-A0C1-92AEE2D8BA1A}"/>
    <hyperlink ref="F15" r:id="rId7" xr:uid="{E6097D1E-9019-48F9-B0C4-5A5B02E18334}"/>
    <hyperlink ref="E16" r:id="rId8" xr:uid="{D6C55F8C-040A-4195-BC07-A78088B42385}"/>
    <hyperlink ref="G15" r:id="rId9" xr:uid="{38C0C120-96DD-4C21-83DD-789623F901FD}"/>
    <hyperlink ref="E13" r:id="rId10" xr:uid="{35D6C9CA-9546-411B-B47A-652E63B1DD6E}"/>
    <hyperlink ref="E18" r:id="rId11" xr:uid="{6614BFCD-4740-4C75-88CB-6519DE72D092}"/>
    <hyperlink ref="E20" r:id="rId12" xr:uid="{EFABAC2D-A518-4ADB-848D-21477281C70E}"/>
    <hyperlink ref="F20" r:id="rId13" xr:uid="{F4DB43C9-853A-468C-B5F3-E5AA66C9B84E}"/>
    <hyperlink ref="G20" r:id="rId14" xr:uid="{A49AC42A-1C71-4FA9-B1AE-3F8767545FF4}"/>
    <hyperlink ref="E17" r:id="rId15" xr:uid="{2E679E61-5FA2-4948-95E2-20570022A0D4}"/>
    <hyperlink ref="E19" r:id="rId16" xr:uid="{86A11612-7E1B-4E01-B442-CF721FA4E845}"/>
    <hyperlink ref="E21" r:id="rId17" xr:uid="{72716ED4-3BBF-435B-B940-CF6ABC5E484C}"/>
    <hyperlink ref="F21" r:id="rId18" xr:uid="{AFAFDA64-D0D2-469E-AA50-2049E2CE4081}"/>
    <hyperlink ref="E22" r:id="rId19" xr:uid="{3B7A0A9D-3668-4B11-A62B-0384D89FAF14}"/>
    <hyperlink ref="F22" r:id="rId20" xr:uid="{F0D277D0-5E1D-4F7F-8C6D-40A6DB35A783}"/>
    <hyperlink ref="G22" r:id="rId21" xr:uid="{5CAE2049-33C6-4367-8453-496FA8BD23F5}"/>
    <hyperlink ref="E23" r:id="rId22" xr:uid="{A13FE8EC-1371-4310-8FFE-80B1E4C892F7}"/>
    <hyperlink ref="F23" r:id="rId23" xr:uid="{95F31714-2EB8-4D8B-81DB-F459C3CDC0D1}"/>
    <hyperlink ref="G23" r:id="rId24" xr:uid="{92DE9BB0-9B80-46EB-BD41-F73724E054CE}"/>
    <hyperlink ref="H23" r:id="rId25" xr:uid="{57F5D3B0-C6B6-4DAC-8576-BAE934B78080}"/>
    <hyperlink ref="E24" r:id="rId26" xr:uid="{AC260C88-5FFD-43B3-90C6-D4102BCC6116}"/>
    <hyperlink ref="F24" r:id="rId27" xr:uid="{37603549-792D-4F44-84EE-70F863668760}"/>
    <hyperlink ref="H24" r:id="rId28" xr:uid="{DB642102-B66F-4E4C-A88B-25C75E0C0A73}"/>
    <hyperlink ref="I24" r:id="rId29" xr:uid="{AFCA3BD3-979D-46A3-8ABF-A23FC282E53C}"/>
    <hyperlink ref="J24" r:id="rId30" xr:uid="{74F40CF6-1516-4BD5-862D-48A5C27FAD68}"/>
    <hyperlink ref="G24" r:id="rId31" xr:uid="{2E89D141-D336-4B35-880D-6BF1CDB03322}"/>
    <hyperlink ref="E25" r:id="rId32" xr:uid="{F02030D2-E5DD-4E6C-9A86-7844214E9EEC}"/>
    <hyperlink ref="F25" r:id="rId33" xr:uid="{C47CA936-31EB-4D84-B6E5-50F87EF6A39A}"/>
    <hyperlink ref="G25" r:id="rId34" xr:uid="{16816D6E-3E5E-4069-9CBD-F31C29D514BF}"/>
    <hyperlink ref="E26" r:id="rId35" xr:uid="{A03E0C4D-2598-4C56-8666-7B6B2A7370A8}"/>
    <hyperlink ref="F26" r:id="rId36" xr:uid="{912F6F43-BF13-4A15-9A85-AC14E2A9E907}"/>
    <hyperlink ref="F27" r:id="rId37" xr:uid="{76F0E474-3112-4C69-A77E-2AC25D007269}"/>
    <hyperlink ref="E27" r:id="rId38" xr:uid="{1FDD21B7-10E9-4AC6-AF0D-B079B8E5CAD2}"/>
    <hyperlink ref="G27" r:id="rId39" xr:uid="{B75EEE12-93DA-42B4-923A-38A12F679FCD}"/>
    <hyperlink ref="E28" r:id="rId40" xr:uid="{0DEEC5E4-99E7-4842-9FA2-AAEA9DD3C53F}"/>
    <hyperlink ref="F28" r:id="rId41" xr:uid="{C3DDD76A-255D-4625-B0C4-4C378DA9D1D5}"/>
    <hyperlink ref="G28" r:id="rId42" xr:uid="{980A9D73-1473-4A96-BFEF-CA8D48407615}"/>
    <hyperlink ref="H28" r:id="rId43" xr:uid="{7F620AAB-7B72-4F6F-88E1-EFBE70918D9E}"/>
    <hyperlink ref="I28" r:id="rId44" xr:uid="{43281F54-5D91-4256-9016-0F8A3404A444}"/>
    <hyperlink ref="E29" r:id="rId45" xr:uid="{95F72A0A-444F-44B3-A63B-487F37DE4221}"/>
    <hyperlink ref="F29" r:id="rId46" xr:uid="{82B7D04F-C785-4419-8EF4-29EB4BF312CF}"/>
    <hyperlink ref="G29" r:id="rId47" xr:uid="{CFBEF70B-8891-4B4F-93D5-F6A37A7F3B08}"/>
    <hyperlink ref="H29" r:id="rId48" xr:uid="{E4359BF9-BDFF-48CA-BBA8-0645B942B963}"/>
    <hyperlink ref="I29" r:id="rId49" xr:uid="{BAD89146-9058-4166-AAF0-8BF1EEAB0F85}"/>
    <hyperlink ref="H30" r:id="rId50" xr:uid="{4F77FDFB-2404-45E5-BF36-579DF344EE53}"/>
    <hyperlink ref="F30" r:id="rId51" xr:uid="{6E21869C-ED2B-41BE-B92B-06647AC6796D}"/>
    <hyperlink ref="E30" r:id="rId52" xr:uid="{0B51BC92-5FF3-444C-B6F8-323E4BC0F34A}"/>
    <hyperlink ref="I30" r:id="rId53" xr:uid="{CF579C08-CB13-4519-9A69-BEF7185B639A}"/>
    <hyperlink ref="J30" r:id="rId54" xr:uid="{BA1C5AED-83B4-49FC-A395-B7D9C0C7BC01}"/>
    <hyperlink ref="E31" r:id="rId55" xr:uid="{A4D2E8ED-DF31-4272-BFA5-AAC8EEAE059B}"/>
    <hyperlink ref="F31" r:id="rId56" xr:uid="{5B02672C-084B-426A-8539-09E829182B5C}"/>
    <hyperlink ref="G30" r:id="rId57" xr:uid="{81BC61B7-E787-4899-B3A9-24389504503D}"/>
    <hyperlink ref="G31" r:id="rId58" xr:uid="{BB0FFF36-49FB-412A-965A-6EA44F89508D}"/>
    <hyperlink ref="H31" r:id="rId59" xr:uid="{797F8ED9-FF86-454E-A5F8-F31F1236A68A}"/>
    <hyperlink ref="I31" r:id="rId60" xr:uid="{531D8B4A-989A-4034-AD6B-D90466FD070F}"/>
    <hyperlink ref="J31" r:id="rId61" xr:uid="{E3872C5E-4060-4461-855A-F5E42EEE6C0A}"/>
    <hyperlink ref="K31" r:id="rId62" xr:uid="{E6AE3960-8792-4869-8DE2-C805BB101071}"/>
    <hyperlink ref="O33" r:id="rId63" xr:uid="{D39D792D-72F2-4D78-8A4D-2C04351586CE}"/>
    <hyperlink ref="N33" r:id="rId64" xr:uid="{E7D50917-BB1B-4B39-B252-084B71BC7DB5}"/>
    <hyperlink ref="M33" r:id="rId65" xr:uid="{D86F2510-B55B-424E-9F46-AFC2017545E0}"/>
    <hyperlink ref="J33" r:id="rId66" xr:uid="{B61BC76A-BC2B-49E8-A49E-2AB2F6E1EE3E}"/>
    <hyperlink ref="G33" r:id="rId67" xr:uid="{281828B8-B6DB-49EF-AF2D-5D9B3473B346}"/>
    <hyperlink ref="F33" r:id="rId68" xr:uid="{C1C603CC-FD36-440F-BC74-AFEE6FA48813}"/>
    <hyperlink ref="E33" r:id="rId69" xr:uid="{60B38DAE-3AD7-4F8F-9752-1D19B504E58E}"/>
    <hyperlink ref="I33" r:id="rId70" xr:uid="{A833B7CB-C2E0-4D95-9E69-E4E31C122007}"/>
    <hyperlink ref="K33" r:id="rId71" xr:uid="{A884AAE6-15B2-4EE5-A9C3-76CD35A27009}"/>
    <hyperlink ref="P33" r:id="rId72" xr:uid="{ADF4A15F-63A0-4449-BDCF-6D2FE016BA57}"/>
    <hyperlink ref="Q33" r:id="rId73" xr:uid="{5DC755A5-82DA-4B62-9F28-AD1C0F0BBC5F}"/>
    <hyperlink ref="E32" r:id="rId74" xr:uid="{5407E954-0881-408E-85DF-E94CEA4EEAF8}"/>
    <hyperlink ref="H32" r:id="rId75" xr:uid="{A5F3C6BD-65F5-40E8-A6A0-2775FA865A9A}"/>
    <hyperlink ref="G32" r:id="rId76" xr:uid="{EEB93786-4C7E-49B2-B993-2B1CF62F4B8B}"/>
    <hyperlink ref="J32" r:id="rId77" xr:uid="{586F7DB1-A668-4151-B36A-59DCA3D6E86D}"/>
    <hyperlink ref="F32" r:id="rId78" xr:uid="{C48A873B-513E-4603-B675-93DC81B6D702}"/>
    <hyperlink ref="K32" r:id="rId79" xr:uid="{053F7D00-35F6-48C1-B353-A7D986CF1F6B}"/>
    <hyperlink ref="I32" r:id="rId80" xr:uid="{D3438505-28B4-41E0-B829-B864F143FE5B}"/>
    <hyperlink ref="H33" r:id="rId81" xr:uid="{119A7D41-6F38-41A7-A047-FABFD73A80A7}"/>
    <hyperlink ref="L33" r:id="rId82" xr:uid="{FB0A4463-72E7-4D5C-A7C2-47A3CD4A2CC7}"/>
    <hyperlink ref="L34" r:id="rId83" xr:uid="{E79BA95F-0C5D-4F43-95AB-8566A5A5AB91}"/>
    <hyperlink ref="I34" r:id="rId84" xr:uid="{CA4C1573-46F9-4FD1-8A4B-2E6E6282A2E9}"/>
    <hyperlink ref="G34" r:id="rId85" xr:uid="{27851365-8886-413A-8822-5A85BC15DB2B}"/>
    <hyperlink ref="F34" r:id="rId86" xr:uid="{C157FF7E-B564-4FBA-8050-9C5EEC7A406A}"/>
    <hyperlink ref="E34" r:id="rId87" xr:uid="{61BF1EA6-00ED-4A4D-A079-0B5A57985122}"/>
    <hyperlink ref="J34" r:id="rId88" xr:uid="{A8EEEBC9-430D-45F1-BF0C-225DCFAAB2F0}"/>
    <hyperlink ref="M34" r:id="rId89" xr:uid="{778958DE-6BB3-4C2D-A141-3D28DA52FC6E}"/>
    <hyperlink ref="N34" r:id="rId90" xr:uid="{939EC91D-2110-4940-8063-96AC8AF0FE9E}"/>
    <hyperlink ref="H34" r:id="rId91" xr:uid="{3D40DF78-D704-4367-AB1C-713C23695128}"/>
    <hyperlink ref="K34" r:id="rId92" xr:uid="{7851743A-8A29-46DE-9F32-04FA9F757D47}"/>
    <hyperlink ref="O34" r:id="rId93" xr:uid="{91C59331-9725-4880-AB58-0DD69F019903}"/>
    <hyperlink ref="J35" r:id="rId94" xr:uid="{2AC98729-C462-4EC1-AFAE-AE7E02D85FAF}"/>
    <hyperlink ref="F35" r:id="rId95" xr:uid="{DA08A342-2287-4DED-A2CB-6B6025C93E04}"/>
    <hyperlink ref="E35" r:id="rId96" xr:uid="{B50A26F3-D52C-444A-B800-233A4F07322E}"/>
    <hyperlink ref="H35" r:id="rId97" xr:uid="{3C4652E3-1CAE-4EE8-BB6F-25A83FA35BAF}"/>
    <hyperlink ref="K35" r:id="rId98" xr:uid="{DAA3D5EE-099C-46D1-81FB-3F6631CE8D14}"/>
    <hyperlink ref="L35" r:id="rId99" xr:uid="{0C70F0A0-D1CB-4125-B50C-C6E5C85310F3}"/>
    <hyperlink ref="G35" r:id="rId100" xr:uid="{64E30EA4-5C40-4517-ACF9-B8F217AB2561}"/>
    <hyperlink ref="I35" r:id="rId101" xr:uid="{439BB108-BD01-47C2-9126-13B6E7D1A6A3}"/>
    <hyperlink ref="M35" r:id="rId102" xr:uid="{68476138-BD99-47DE-BD72-2664A2C4ABFA}"/>
    <hyperlink ref="E36" r:id="rId103" xr:uid="{0DCE72D8-2F28-4527-9CE2-5CA310D828F7}"/>
    <hyperlink ref="F36" r:id="rId104" xr:uid="{AD9116FA-785C-4168-A9E1-6A51B219CEF9}"/>
    <hyperlink ref="G36" r:id="rId105" xr:uid="{D460F2A4-BBA4-4BB8-999B-421F3434848E}"/>
    <hyperlink ref="H36" r:id="rId106" xr:uid="{C83764FD-D5A5-4ACA-816B-A864984886DE}"/>
    <hyperlink ref="F37" r:id="rId107" xr:uid="{31F8CABA-2AA0-4582-A6D3-CB91D1CD46F7}"/>
    <hyperlink ref="E37" r:id="rId108" xr:uid="{9E367E37-D7E5-467B-B56F-9C60CA1639F9}"/>
    <hyperlink ref="G37" r:id="rId109" xr:uid="{40524550-39B6-4F73-A3A2-599D8482D78A}"/>
    <hyperlink ref="E38" r:id="rId110" xr:uid="{34D1D201-D23A-4F41-BE3B-37690E94D437}"/>
    <hyperlink ref="F38" r:id="rId111" xr:uid="{40A385CF-C23E-47D0-9443-C076809FB4B9}"/>
    <hyperlink ref="E39" r:id="rId112" xr:uid="{F6E729EA-091B-4EE9-9CE4-006D3AA4A1C3}"/>
    <hyperlink ref="F39" r:id="rId113" xr:uid="{E677C2A7-A4B1-4670-865F-2D06213AE2FE}"/>
    <hyperlink ref="G39" r:id="rId114" xr:uid="{FC36062C-1E1C-4163-968C-07F257AE1C3B}"/>
    <hyperlink ref="F40" r:id="rId115" xr:uid="{DCCC9039-277B-4652-A624-4ED3241EFAB8}"/>
    <hyperlink ref="E40" r:id="rId116" xr:uid="{803F2A53-D481-4822-91F6-F132E31A26A9}"/>
    <hyperlink ref="G40" r:id="rId117" xr:uid="{2FFD3C5C-41C0-4DC8-A337-C5967C716B08}"/>
    <hyperlink ref="E41" r:id="rId118" xr:uid="{E793F29B-B41B-4055-A6FB-CBC859EF45FE}"/>
    <hyperlink ref="E42" r:id="rId119" xr:uid="{156F9442-C1EB-49F2-90DB-E0550834EBC5}"/>
    <hyperlink ref="F42" r:id="rId120" xr:uid="{7777AC12-BEA3-4C9A-9537-B1107A25352A}"/>
    <hyperlink ref="G42" r:id="rId121" xr:uid="{ADC269A9-A940-475F-9975-F25F81A110DC}"/>
    <hyperlink ref="H42" r:id="rId122" xr:uid="{228EA26E-A01A-4C5B-8DD8-8C96585BCA08}"/>
    <hyperlink ref="I42" r:id="rId123" xr:uid="{974BABB2-2B19-453A-8365-85BC9BA9A3C4}"/>
    <hyperlink ref="J42" r:id="rId124" xr:uid="{6CB874B2-94DF-41D8-8C8F-F4091796047F}"/>
    <hyperlink ref="I43" r:id="rId125" xr:uid="{D51FBE6D-1FA5-4DC7-95D4-8FF1F536A1A4}"/>
    <hyperlink ref="J43" r:id="rId126" xr:uid="{1F0EC57E-37BF-4B5C-9E4F-14948663C4CD}"/>
    <hyperlink ref="K43" r:id="rId127" xr:uid="{97605D20-41B6-4FD5-AFC6-BDC0B3EA9FE6}"/>
    <hyperlink ref="L43" r:id="rId128" xr:uid="{B37F312E-CA39-4BEE-A0C9-25178AF3899D}"/>
    <hyperlink ref="E43" r:id="rId129" xr:uid="{DF5CA3BB-F04F-4088-8070-3145F0949C69}"/>
    <hyperlink ref="F43" r:id="rId130" xr:uid="{307F739A-9C53-4D9D-BB95-A7CCF556F05D}"/>
    <hyperlink ref="G43" r:id="rId131" xr:uid="{61B75328-F0CA-43BC-8EDD-A69CFF483A6C}"/>
    <hyperlink ref="H43" r:id="rId132" xr:uid="{5CB582F2-290B-4F05-80C2-253290C84C3C}"/>
    <hyperlink ref="E44" r:id="rId133" xr:uid="{910255A8-E43E-42A2-B5DD-54212EB3E60F}"/>
    <hyperlink ref="F44" r:id="rId134" xr:uid="{29983065-2009-4210-B10A-3B4E5AC00C3C}"/>
    <hyperlink ref="G44" r:id="rId135" xr:uid="{010778B4-25FF-488F-A5E9-1335F8B4673B}"/>
    <hyperlink ref="H44" r:id="rId136" xr:uid="{5F7AC7E8-356D-4B27-A650-7507C8D06C9E}"/>
    <hyperlink ref="I44" r:id="rId137" xr:uid="{CF712880-D774-4BD9-B2C9-B8F38A133A77}"/>
    <hyperlink ref="J44" r:id="rId138" xr:uid="{9646711F-B43A-4782-8C12-BCB0F7F19843}"/>
    <hyperlink ref="K44" r:id="rId139" xr:uid="{D9555FDE-6DD4-4BB6-91FC-AC9751AEAE11}"/>
    <hyperlink ref="L44" r:id="rId140" xr:uid="{853CEA38-538F-40F8-BBC2-8F1211D0A755}"/>
    <hyperlink ref="M44" r:id="rId141" xr:uid="{D3F7F211-9519-4C03-8B96-190C3650CF34}"/>
    <hyperlink ref="N44" r:id="rId142" xr:uid="{861EDC05-0F5E-4818-9644-073D89025B73}"/>
    <hyperlink ref="O44" r:id="rId143" xr:uid="{C2BCB19E-D8D2-4775-A3B1-B967BB4BB43B}"/>
    <hyperlink ref="P44" r:id="rId144" xr:uid="{196DF714-66D3-4DBA-AF95-F77571CDDC71}"/>
    <hyperlink ref="Q44" r:id="rId145" xr:uid="{B3F8C3AE-7681-4489-BA5D-9DEE5A1332C6}"/>
    <hyperlink ref="E45" r:id="rId146" xr:uid="{F9353BD0-620A-4482-9E52-A3CDDEA8D081}"/>
    <hyperlink ref="F45" r:id="rId147" xr:uid="{B6A67EE2-446B-499F-93D9-CA649246356B}"/>
    <hyperlink ref="G45" r:id="rId148" xr:uid="{48019B85-D1D3-4902-A8D3-72482A30EA64}"/>
    <hyperlink ref="H45" r:id="rId149" xr:uid="{C7E4FC9F-929A-4AC7-80BE-5BD75C98BF26}"/>
    <hyperlink ref="I45" r:id="rId150" xr:uid="{D730D5C8-5420-48A4-814A-86BCA97E8154}"/>
    <hyperlink ref="J45" r:id="rId151" xr:uid="{8D8DF28B-61BD-476A-B917-7C4D021E6EA7}"/>
    <hyperlink ref="K45" r:id="rId152" xr:uid="{7821EC2F-4C66-4AA9-A111-A146B5C49054}"/>
    <hyperlink ref="E46" r:id="rId153" xr:uid="{EF9D3BE4-C84B-4955-A7F8-ACAEF2ED892F}"/>
    <hyperlink ref="F46" r:id="rId154" xr:uid="{F257F46E-8C7B-4A09-9684-B60C0B113D4F}"/>
    <hyperlink ref="G46" r:id="rId155" xr:uid="{02154B24-F1C3-4230-A33C-271CF3F12D7B}"/>
    <hyperlink ref="H46" r:id="rId156" xr:uid="{BE5F054C-7F0C-484F-BE32-3EB75556D0DD}"/>
    <hyperlink ref="I46" r:id="rId157" xr:uid="{E5F98AF7-407E-4671-9496-E6BFC44BA793}"/>
    <hyperlink ref="J46" r:id="rId158" xr:uid="{415BFA13-9C0B-47E4-83FA-786E8BCAA245}"/>
    <hyperlink ref="K46" r:id="rId159" xr:uid="{941F2974-F941-47F7-8C5E-C5AB707A407C}"/>
    <hyperlink ref="F47" r:id="rId160" xr:uid="{9B955129-642E-43CB-ACED-BBEC6813A50D}"/>
    <hyperlink ref="G47" r:id="rId161" xr:uid="{D3B04CA1-7C48-4B74-8C62-26A0570A29EA}"/>
    <hyperlink ref="E47" r:id="rId162" xr:uid="{87F169B2-697C-4825-858D-C209D40405B6}"/>
    <hyperlink ref="H47" r:id="rId163" xr:uid="{9F5164E6-FB21-48D9-BD44-C656437B9242}"/>
    <hyperlink ref="I47" r:id="rId164" xr:uid="{73C3425C-F267-4E67-B37D-ABE35BFE55CF}"/>
    <hyperlink ref="J47" r:id="rId165" xr:uid="{020D0ED1-DBD4-456A-82A9-D5CB45A13181}"/>
    <hyperlink ref="K47" r:id="rId166" xr:uid="{6D904DC1-D83F-4E3C-B048-46AB65A0BBAE}"/>
    <hyperlink ref="L47" r:id="rId167" xr:uid="{379DF10A-7E95-4928-86AF-0D13132F6A73}"/>
    <hyperlink ref="E48" r:id="rId168" xr:uid="{61329A8F-5568-4D7D-BEE2-8DD92F753F75}"/>
    <hyperlink ref="F48" r:id="rId169" xr:uid="{32C3E9AB-F5FC-47EB-BE7A-4E12B392A580}"/>
    <hyperlink ref="G48" r:id="rId170" xr:uid="{4231536E-960F-484D-9C51-D3C05F37CFF7}"/>
    <hyperlink ref="H48" r:id="rId171" xr:uid="{63B7ECE4-40DE-41F4-8FE4-0958692E21DD}"/>
    <hyperlink ref="E49" r:id="rId172" xr:uid="{155095BB-32F7-4437-A056-C9D32FFB4D17}"/>
    <hyperlink ref="F49" r:id="rId173" xr:uid="{B9FFBCDC-DB12-4E79-BD94-4DE45AECAC09}"/>
    <hyperlink ref="G49" r:id="rId174" xr:uid="{E86B2E66-3B96-403F-8486-EBA2B60606A1}"/>
    <hyperlink ref="H49" r:id="rId175" xr:uid="{68A1D126-FE16-4682-8206-0CB625802040}"/>
    <hyperlink ref="E50" r:id="rId176" xr:uid="{D61B6EC1-DDBC-4348-88EC-E7A704E60477}"/>
    <hyperlink ref="H50" r:id="rId177" xr:uid="{C57575BC-B715-4DE6-A4AD-CA0AA6BE88B7}"/>
    <hyperlink ref="I50" r:id="rId178" xr:uid="{1FD0CCDD-F8AB-4CD8-B060-851E6A731A2C}"/>
    <hyperlink ref="J50" r:id="rId179" xr:uid="{07557445-08F9-4ED5-90EA-DC98DBE9F610}"/>
    <hyperlink ref="K50" r:id="rId180" xr:uid="{10A19DBA-7683-4E19-80A9-C6E16536A6F5}"/>
    <hyperlink ref="E51" r:id="rId181" xr:uid="{979C268F-4FFB-4698-82BA-A58862E7D46F}"/>
    <hyperlink ref="F51" r:id="rId182" xr:uid="{15CE2AE3-3A2B-4968-92B0-BB94CE5A014D}"/>
    <hyperlink ref="G51" r:id="rId183" xr:uid="{3B16843D-F23A-458D-A4C3-64F75687E77E}"/>
    <hyperlink ref="H51" r:id="rId184" xr:uid="{5CD436B2-35F9-4FA8-8A35-F0A2200D3197}"/>
    <hyperlink ref="I51" r:id="rId185" xr:uid="{EBD9A54F-8FD3-4C7E-9E37-4F08CB152796}"/>
    <hyperlink ref="E52" r:id="rId186" xr:uid="{04FCAED4-3390-4A4A-85DA-7B937D350F5F}"/>
    <hyperlink ref="F52" r:id="rId187" xr:uid="{C4B0C345-0D01-4E57-A2B3-3408B7D399F8}"/>
    <hyperlink ref="E53" r:id="rId188" xr:uid="{7B3CBA98-FF0E-4EA2-9949-74585EE10D3F}"/>
    <hyperlink ref="F53" r:id="rId189" xr:uid="{2EA8A172-C2C3-45EF-A31B-67B4B307A6C0}"/>
    <hyperlink ref="E54" r:id="rId190" xr:uid="{386E27C5-BCA3-482C-859D-4C719001835A}"/>
    <hyperlink ref="F55" r:id="rId191" xr:uid="{535A817F-006C-45AC-A3EA-3701F2C1C161}"/>
    <hyperlink ref="G55" r:id="rId192" xr:uid="{487D0E52-E971-4CFC-9955-02DF537FF5FD}"/>
    <hyperlink ref="E55" r:id="rId193" xr:uid="{60472E84-DFC8-432F-9257-3967F2F1C4A5}"/>
    <hyperlink ref="E56" r:id="rId194" xr:uid="{9C011DF8-F7C9-4776-B14F-F9170E7B3B0F}"/>
    <hyperlink ref="F56" r:id="rId195" xr:uid="{D6B419BF-F182-4704-B5F4-17473662B705}"/>
    <hyperlink ref="G56" r:id="rId196" xr:uid="{6CBEC081-8137-4E3D-9A56-312A503910B2}"/>
    <hyperlink ref="H56" r:id="rId197" xr:uid="{85DD5AA2-EF89-4E98-9658-6639684CFD0E}"/>
    <hyperlink ref="F57" r:id="rId198" xr:uid="{2313A031-424C-4FF2-9C13-6AE1E84A3A45}"/>
    <hyperlink ref="G57" r:id="rId199" xr:uid="{4A51AC2F-3749-4009-A773-7DA84FCCF28C}"/>
    <hyperlink ref="I58" r:id="rId200" xr:uid="{BB5BFE64-3ACC-4252-808E-60D4BCD16541}"/>
    <hyperlink ref="H58" r:id="rId201" xr:uid="{6E49BC54-A10D-404D-A3F6-6E6E130360DB}"/>
    <hyperlink ref="G58" r:id="rId202" xr:uid="{CED844F1-A4EE-49DA-BADD-C1408B4FCADB}"/>
    <hyperlink ref="E58" r:id="rId203" xr:uid="{B919ACC4-6224-465B-98DE-CF436757FA1B}"/>
    <hyperlink ref="F58" r:id="rId204" xr:uid="{5E610B40-6934-4DB5-ACFC-8C367012C719}"/>
    <hyperlink ref="E59" r:id="rId205" xr:uid="{7F661E8F-D0F0-40F7-A7FF-0372FA20F1A7}"/>
    <hyperlink ref="F59" r:id="rId206" xr:uid="{4EF835CF-D316-414A-BC70-22F2B947B53A}"/>
    <hyperlink ref="G59" r:id="rId207" xr:uid="{0BC25181-33B6-4364-BA19-57F2A9C61FEA}"/>
    <hyperlink ref="H59" r:id="rId208" xr:uid="{FB0D0D54-AC0B-43ED-84E3-AEB759468D5B}"/>
    <hyperlink ref="E60" r:id="rId209" xr:uid="{7E86D36D-C618-4FFC-B55E-D6969AA003BF}"/>
    <hyperlink ref="F60" r:id="rId210" xr:uid="{F05E9EC5-6766-424E-ACAE-D70B0C1B25D0}"/>
    <hyperlink ref="G60" r:id="rId211" xr:uid="{7A62908F-4A83-495E-B2F5-521F2B599F56}"/>
    <hyperlink ref="H60" r:id="rId212" xr:uid="{5ED3C8AC-56CB-454E-82B6-05BBD2A0C7E0}"/>
    <hyperlink ref="G61" r:id="rId213" xr:uid="{98B38333-71F5-4B76-B408-5ADEA5691C10}"/>
    <hyperlink ref="E61" r:id="rId214" xr:uid="{131AD9C3-BF61-42F8-9437-01BE2FB56524}"/>
    <hyperlink ref="F61" r:id="rId215" xr:uid="{9546ABD0-5323-4828-A025-228EDA327D90}"/>
    <hyperlink ref="E62" r:id="rId216" xr:uid="{59A577D4-6954-4056-BC2F-C98257C0AFA8}"/>
    <hyperlink ref="F62" r:id="rId217" xr:uid="{1B910C5E-CFF9-475C-A5BB-A783E8E4DD46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7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73563F47-231D-445F-9C8A-F2A33AAF52DC}">
  <dimension ref="A1:BA53"/>
  <sheetViews>
    <sheetView workbookViewId="0">
      <selection activeCell="B20" sqref="B20"/>
    </sheetView>
  </sheetViews>
  <sheetFormatPr defaultRowHeight="14.45"/>
  <cols>
    <col min="1" max="1" width="18.42578125" bestFit="1" customWidth="1"/>
    <col min="2" max="3" width="11.28515625" bestFit="1" customWidth="1"/>
    <col min="4" max="4" width="9" bestFit="1" customWidth="1"/>
    <col min="5" max="5" width="19.140625" bestFit="1" customWidth="1"/>
    <col min="6" max="6" width="18.7109375" bestFit="1" customWidth="1"/>
    <col min="7" max="8" width="17.7109375" bestFit="1" customWidth="1"/>
    <col min="9" max="13" width="8" bestFit="1" customWidth="1"/>
    <col min="14" max="24" width="9" bestFit="1" customWidth="1"/>
  </cols>
  <sheetData>
    <row r="1" spans="1:53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53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53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53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53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53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53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53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53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53" s="2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53">
      <c r="A11" s="34" t="inlineStr">
        <is>
          <t>13-Jan</t>
        </is>
      </c>
      <c r="B11" s="1" t="inlineStr">
        <is>
          <t>Sai</t>
        </is>
      </c>
      <c r="C11" s="6" t="inlineStr">
        <is>
          <t>1</t>
        </is>
      </c>
      <c r="D11" s="6" t="inlineStr">
        <is>
          <t>1</t>
        </is>
      </c>
      <c r="E11" s="71" t="str">
        <f>HYPERLINK("https://jira3.cerner.com/browse/ASPREPDEV-21171","ASPREPDEV-21171")</f>
        <v>ASPREPDEV-21171</v>
      </c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>
      <c r="A12" s="34" t="inlineStr">
        <is>
          <t>31-Jan</t>
        </is>
      </c>
      <c r="B12" s="1" t="inlineStr">
        <is>
          <t>Arun</t>
        </is>
      </c>
      <c r="C12" s="6" t="inlineStr">
        <is>
          <t>1</t>
        </is>
      </c>
      <c r="D12" s="6" t="inlineStr">
        <is>
          <t>1</t>
        </is>
      </c>
      <c r="E12" s="71" t="str">
        <f>HYPERLINK("https://jira3.cerner.com/browse/ASPREPDEV-21509","ASPREPDEV-21509")</f>
        <v>ASPREPDEV-21509</v>
      </c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>
      <c r="A13" s="7" t="inlineStr">
        <is>
          <t>03-Feb</t>
        </is>
      </c>
      <c r="B13" s="1" t="inlineStr">
        <is>
          <t>Lalit</t>
        </is>
      </c>
      <c r="C13" s="6" t="inlineStr">
        <is>
          <t>1</t>
        </is>
      </c>
      <c r="D13" s="6" t="inlineStr">
        <is>
          <t>1</t>
        </is>
      </c>
      <c r="E13" s="71" t="str">
        <f>HYPERLINK("https://jira3.cerner.com/browse/ASPREPDEV-21510","ASPREPDEV-21510")</f>
        <v>ASPREPDEV-21510</v>
      </c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>
      <c r="A14" s="34" t="inlineStr">
        <is>
          <t>10-Feb</t>
        </is>
      </c>
      <c r="B14" s="1" t="inlineStr">
        <is>
          <t>Arun</t>
        </is>
      </c>
      <c r="C14" s="6" t="inlineStr">
        <is>
          <t>2</t>
        </is>
      </c>
      <c r="D14" s="6" t="inlineStr">
        <is>
          <t>2</t>
        </is>
      </c>
      <c r="E14" s="71" t="str">
        <f>HYPERLINK("https://jira3.cerner.com/browse/ASPREPDEV-21540","ASPREPDEV-21540")</f>
        <v>ASPREPDEV-21540</v>
      </c>
      <c r="F14" s="71" t="str">
        <f>HYPERLINK("https://jira3.cerner.com/browse/ASPREPDEV-21527","ASPREPDEV-21527")</f>
        <v>ASPREPDEV-21527</v>
      </c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>
      <c r="A15" s="34" t="inlineStr">
        <is>
          <t>24-Feb</t>
        </is>
      </c>
      <c r="B15" s="1" t="inlineStr">
        <is>
          <t>Arun</t>
        </is>
      </c>
      <c r="C15" s="6" t="inlineStr">
        <is>
          <t>1</t>
        </is>
      </c>
      <c r="D15" s="6" t="inlineStr">
        <is>
          <t>1</t>
        </is>
      </c>
      <c r="E15" s="71" t="str">
        <f>HYPERLINK("https://jira3.cerner.com/browse/ASPREPDEV-21831","ASPREPDEV-21831")</f>
        <v>ASPREPDEV-21831</v>
      </c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>
      <c r="A16" s="7" t="inlineStr">
        <is>
          <t>02-Mar</t>
        </is>
      </c>
      <c r="B16" s="1" t="inlineStr">
        <is>
          <t>Lalit</t>
        </is>
      </c>
      <c r="C16" s="6" t="inlineStr">
        <is>
          <t>1</t>
        </is>
      </c>
      <c r="D16" s="6" t="inlineStr">
        <is>
          <t>1</t>
        </is>
      </c>
      <c r="E16" s="71" t="str">
        <f>HYPERLINK("https://jira3.cerner.com/browse/ASPREPDEV-21898","ASPREPDEV-21898")</f>
        <v>ASPREPDEV-21898</v>
      </c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>
      <c r="A17" s="7" t="inlineStr">
        <is>
          <t>02-Mar</t>
        </is>
      </c>
      <c r="B17" s="1" t="inlineStr">
        <is>
          <t>Lalit</t>
        </is>
      </c>
      <c r="C17" s="6" t="inlineStr">
        <is>
          <t>1</t>
        </is>
      </c>
      <c r="D17" s="6" t="inlineStr">
        <is>
          <t>1</t>
        </is>
      </c>
      <c r="E17" s="71" t="str">
        <f>HYPERLINK("https://jira3.cerner.com/browse/ASPREPDEV-21898","ASPREPDEV-21898")</f>
        <v>ASPREPDEV-21898</v>
      </c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>
      <c r="A18" s="7" t="inlineStr">
        <is>
          <t>09-Mar</t>
        </is>
      </c>
      <c r="B18" s="1" t="inlineStr">
        <is>
          <t>Jaideep</t>
        </is>
      </c>
      <c r="C18" s="6" t="inlineStr">
        <is>
          <t>0</t>
        </is>
      </c>
      <c r="D18" s="6" t="inlineStr">
        <is>
          <t>0</t>
        </is>
      </c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>
      <c r="A19" s="7" t="inlineStr">
        <is>
          <t>16-Mar</t>
        </is>
      </c>
      <c r="B19" s="1" t="inlineStr">
        <is>
          <t>Aishvarya</t>
        </is>
      </c>
      <c r="C19" s="6" t="inlineStr">
        <is>
          <t>0</t>
        </is>
      </c>
      <c r="D19" s="6" t="inlineStr">
        <is>
          <t>0</t>
        </is>
      </c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>
      <c r="A20" s="7" t="inlineStr">
        <is>
          <t>23-Mar</t>
        </is>
      </c>
      <c r="B20" s="1" t="inlineStr">
        <is>
          <t>Mugunthan</t>
        </is>
      </c>
      <c r="C20" s="6" t="inlineStr">
        <is>
          <t>1</t>
        </is>
      </c>
      <c r="D20" s="6" t="inlineStr">
        <is>
          <t>1</t>
        </is>
      </c>
      <c r="E20" s="71" t="str">
        <f>HYPERLINK("https://jira3.cerner.com/browse/ASPREPDEV-22271","ASPREPDEV-22271")</f>
        <v>ASPREPDEV-22271</v>
      </c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>
      <c r="A21" s="7" t="inlineStr">
        <is>
          <t>30-Mar</t>
        </is>
      </c>
      <c r="B21" s="1" t="inlineStr">
        <is>
          <t>Sai</t>
        </is>
      </c>
      <c r="C21" s="6" t="inlineStr">
        <is>
          <t>1</t>
        </is>
      </c>
      <c r="D21" s="6" t="inlineStr">
        <is>
          <t>0</t>
        </is>
      </c>
      <c r="E21" s="69" t="str">
        <f>HYPERLINK("https://jira3.cerner.com/browse/ASPREPDEV-22577","ASPREPDEV-22577")</f>
        <v>ASPREPDEV-22577</v>
      </c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>
      <c r="A22" s="7" t="inlineStr">
        <is>
          <t>31-Mar</t>
        </is>
      </c>
      <c r="B22" s="1" t="inlineStr">
        <is>
          <t>Lalit</t>
        </is>
      </c>
      <c r="C22" s="6" t="inlineStr">
        <is>
          <t>1</t>
        </is>
      </c>
      <c r="D22" s="6" t="inlineStr">
        <is>
          <t>0</t>
        </is>
      </c>
      <c r="E22" s="69" t="str">
        <f>HYPERLINK("https://jira3.cerner.com/browse/ASPREPDEV-22577","ASPREPDEV-22577")</f>
        <v>ASPREPDEV-22577</v>
      </c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>
      <c r="A23" s="34" t="inlineStr">
        <is>
          <t>13-Apr</t>
        </is>
      </c>
      <c r="B23" s="1" t="inlineStr">
        <is>
          <t>Arun</t>
        </is>
      </c>
      <c r="C23" s="6" t="inlineStr">
        <is>
          <t>3</t>
        </is>
      </c>
      <c r="D23" s="6" t="inlineStr">
        <is>
          <t>3</t>
        </is>
      </c>
      <c r="E23" s="71" t="str">
        <f>HYPERLINK("https://jira3.cerner.com/browse/ASPREPDEV-22982","ASPREPDEV-22982")</f>
        <v>ASPREPDEV-22982</v>
      </c>
      <c r="F23" s="71" t="str">
        <f>HYPERLINK("https://jira3.cerner.com/browse/ASPREPDEV-23003","ASPREPDEV-23003")</f>
        <v>ASPREPDEV-23003</v>
      </c>
      <c r="G23" s="71" t="str">
        <f>HYPERLINK("https://jira3.cerner.com/browse/ASPREPDEV-23021","ASPREPDEV-23021")</f>
        <v>ASPREPDEV-23021</v>
      </c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>
      <c r="A24" s="7" t="inlineStr">
        <is>
          <t>27-Apr</t>
        </is>
      </c>
      <c r="B24" s="1" t="inlineStr">
        <is>
          <t>Jaideep</t>
        </is>
      </c>
      <c r="C24" s="6" t="inlineStr">
        <is>
          <t>2</t>
        </is>
      </c>
      <c r="D24" s="6" t="inlineStr">
        <is>
          <t>0</t>
        </is>
      </c>
      <c r="E24" s="69" t="str">
        <f>HYPERLINK("https://jira3.cerner.com/browse/ASPREPDEV-23177","ASPREPDEV-23177")</f>
        <v>ASPREPDEV-23177</v>
      </c>
      <c r="F24" s="69" t="str">
        <f>HYPERLINK("https://jira3.cerner.com/browse/ASPREPDEV-23188","ASPREPDEV-23188")</f>
        <v>ASPREPDEV-23188</v>
      </c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>
      <c r="A25" s="7" t="inlineStr">
        <is>
          <t>04-May</t>
        </is>
      </c>
      <c r="B25" s="1" t="inlineStr">
        <is>
          <t>Aishvarya</t>
        </is>
      </c>
      <c r="C25" s="6" t="inlineStr">
        <is>
          <t>1</t>
        </is>
      </c>
      <c r="D25" s="6" t="inlineStr">
        <is>
          <t>1</t>
        </is>
      </c>
      <c r="E25" s="71" t="str">
        <f>HYPERLINK("https://jira3.cerner.com/browse/ASPREPDEV-23188","ASPREPDEV-23188")</f>
        <v>ASPREPDEV-23188</v>
      </c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>
      <c r="A26" s="7" t="inlineStr">
        <is>
          <t>11-May</t>
        </is>
      </c>
      <c r="B26" s="1" t="inlineStr">
        <is>
          <t>Mugunthan</t>
        </is>
      </c>
      <c r="C26" s="6" t="inlineStr">
        <is>
          <t>2</t>
        </is>
      </c>
      <c r="D26" s="6" t="inlineStr">
        <is>
          <t>2</t>
        </is>
      </c>
      <c r="E26" s="71" t="str">
        <f>HYPERLINK("https://jira3.cerner.com/browse/ASPREPDEV-23363","ASPREPDEV-23363")</f>
        <v>ASPREPDEV-23363</v>
      </c>
      <c r="F26" s="71" t="str">
        <f>HYPERLINK("https://jira3.cerner.com/browse/ASPREPDEV-22577","ASPREPDEV-22577")</f>
        <v>ASPREPDEV-22577</v>
      </c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>
      <c r="A27" s="7" t="inlineStr">
        <is>
          <t>21-May</t>
        </is>
      </c>
      <c r="B27" s="1" t="inlineStr">
        <is>
          <t>Lalit</t>
        </is>
      </c>
      <c r="C27" s="6" t="inlineStr">
        <is>
          <t>1</t>
        </is>
      </c>
      <c r="D27" s="6" t="inlineStr">
        <is>
          <t>1</t>
        </is>
      </c>
      <c r="E27" s="71" t="str">
        <f>HYPERLINK("https://jira3.cerner.com/browse/ASPREPDEV-23526","ASPREPDEV-23526")</f>
        <v>ASPREPDEV-23526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>
      <c r="A28" s="7" t="inlineStr">
        <is>
          <t>01-Jun</t>
        </is>
      </c>
      <c r="B28" s="1" t="inlineStr">
        <is>
          <t>Sai</t>
        </is>
      </c>
      <c r="C28" s="6" t="inlineStr">
        <is>
          <t>2</t>
        </is>
      </c>
      <c r="D28" s="6" t="inlineStr">
        <is>
          <t>2</t>
        </is>
      </c>
      <c r="E28" s="71" t="str">
        <f>HYPERLINK("https://jira3.cerner.com/browse/ASPREPDEV-23707","ASPREPDEV-23707")</f>
        <v>ASPREPDEV-23707</v>
      </c>
      <c r="F28" s="71" t="str">
        <f>HYPERLINK("https://jira3.cerner.com/browse/ASPREPDEV-23706","ASPREPDEV-23706")</f>
        <v>ASPREPDEV-23706</v>
      </c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>
      <c r="A29" s="34" t="inlineStr">
        <is>
          <t>08-Jun</t>
        </is>
      </c>
      <c r="B29" s="1" t="inlineStr">
        <is>
          <t>Arun</t>
        </is>
      </c>
      <c r="C29" s="6" t="inlineStr">
        <is>
          <t>1</t>
        </is>
      </c>
      <c r="D29" s="6" t="inlineStr">
        <is>
          <t>1</t>
        </is>
      </c>
      <c r="E29" s="71" t="str">
        <f>HYPERLINK("https://jira3.cerner.com/browse/ASPREPDEV-23779","ASPREPDEV-23779")</f>
        <v>ASPREPDEV-23779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>
      <c r="A30" s="7" t="inlineStr">
        <is>
          <t>15-Jun</t>
        </is>
      </c>
      <c r="B30" s="1" t="inlineStr">
        <is>
          <t>Jaideep</t>
        </is>
      </c>
      <c r="C30" s="6" t="inlineStr">
        <is>
          <t>0</t>
        </is>
      </c>
      <c r="D30" s="6" t="inlineStr">
        <is>
          <t>0</t>
        </is>
      </c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>
      <c r="A31" s="7" t="inlineStr">
        <is>
          <t>22-Jun</t>
        </is>
      </c>
      <c r="B31" s="1" t="inlineStr">
        <is>
          <t>Aishvarya</t>
        </is>
      </c>
      <c r="C31" s="6" t="inlineStr">
        <is>
          <t>2</t>
        </is>
      </c>
      <c r="D31" s="6" t="inlineStr">
        <is>
          <t>2</t>
        </is>
      </c>
      <c r="E31" s="71" t="str">
        <f>HYPERLINK("https://jira3.cerner.com/browse/ASPREPDEV-24045","ASPREPDEV-24045")</f>
        <v>ASPREPDEV-24045</v>
      </c>
      <c r="F31" s="71" t="str">
        <f>HYPERLINK("https://jira3.cerner.com/browse/ASPREPDEV-24047","ASPREPDEV-24047")</f>
        <v>ASPREPDEV-24047</v>
      </c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>
      <c r="A32" s="7" t="inlineStr">
        <is>
          <t>29-Jun</t>
        </is>
      </c>
      <c r="B32" s="1" t="inlineStr">
        <is>
          <t>Mugunthan</t>
        </is>
      </c>
      <c r="C32" s="6" t="inlineStr">
        <is>
          <t>0</t>
        </is>
      </c>
      <c r="D32" s="6" t="inlineStr">
        <is>
          <t>0</t>
        </is>
      </c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>
      <c r="A33" s="7" t="inlineStr">
        <is>
          <t>06-Jul</t>
        </is>
      </c>
      <c r="B33" s="1" t="inlineStr">
        <is>
          <t>Mugunthan</t>
        </is>
      </c>
      <c r="C33" s="6" t="inlineStr">
        <is>
          <t>1</t>
        </is>
      </c>
      <c r="D33" s="6" t="inlineStr">
        <is>
          <t>0</t>
        </is>
      </c>
      <c r="E33" s="69" t="str">
        <f>HYPERLINK("https://jira3.cerner.com/browse/ASPREPDEV-24230","ASPREPDEV-24230")</f>
        <v>ASPREPDEV-24230</v>
      </c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>
      <c r="A34" s="7" t="inlineStr">
        <is>
          <t>13-Jul</t>
        </is>
      </c>
      <c r="B34" s="1" t="inlineStr">
        <is>
          <t>Aishvarya</t>
        </is>
      </c>
      <c r="C34" s="6" t="inlineStr">
        <is>
          <t>1</t>
        </is>
      </c>
      <c r="D34" s="6" t="inlineStr">
        <is>
          <t>1</t>
        </is>
      </c>
      <c r="E34" s="71" t="str">
        <f>HYPERLINK("https://jira3.cerner.com/browse/ASPREPDEV-24230","ASPREPDEV-24230")</f>
        <v>ASPREPDEV-24230</v>
      </c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>
      <c r="A35" s="7" t="inlineStr">
        <is>
          <t>13-Jul</t>
        </is>
      </c>
      <c r="B35" s="1" t="inlineStr">
        <is>
          <t>Aishvarya</t>
        </is>
      </c>
      <c r="C35" s="6" t="inlineStr">
        <is>
          <t>1</t>
        </is>
      </c>
      <c r="D35" s="6" t="inlineStr">
        <is>
          <t>1</t>
        </is>
      </c>
      <c r="E35" s="71" t="str">
        <f>HYPERLINK("https://jira3.cerner.com/browse/ASPREPDEV-24230","ASPREPDEV-24230")</f>
        <v>ASPREPDEV-24230</v>
      </c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>
      <c r="A36" s="7" t="inlineStr">
        <is>
          <t>20-Jul</t>
        </is>
      </c>
      <c r="B36" s="1" t="inlineStr">
        <is>
          <t>Sai</t>
        </is>
      </c>
      <c r="C36" s="6" t="inlineStr">
        <is>
          <t>1</t>
        </is>
      </c>
      <c r="D36" s="6" t="inlineStr">
        <is>
          <t>1</t>
        </is>
      </c>
      <c r="E36" s="71" t="str">
        <f>HYPERLINK("https://jira3.cerner.com/browse/ASPREPDEV-24321","ASPREPDEV-24321")</f>
        <v>ASPREPDEV-24321</v>
      </c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>
      <c r="A37" s="7" t="inlineStr">
        <is>
          <t>03-Aug</t>
        </is>
      </c>
      <c r="B37" s="1" t="inlineStr">
        <is>
          <t>Aishvarya</t>
        </is>
      </c>
      <c r="C37" s="6" t="inlineStr">
        <is>
          <t>1</t>
        </is>
      </c>
      <c r="D37" s="6" t="inlineStr">
        <is>
          <t>1</t>
        </is>
      </c>
      <c r="E37" s="71" t="str">
        <f>HYPERLINK("https://jira3.cerner.com/browse/ASPREPDEV-24693","ASPREPDEV-24693")</f>
        <v>ASPREPDEV-24693</v>
      </c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>
      <c r="A38" s="7" t="inlineStr">
        <is>
          <t>10-Aug</t>
        </is>
      </c>
      <c r="B38" s="1" t="inlineStr">
        <is>
          <t>Arun</t>
        </is>
      </c>
      <c r="C38" s="6" t="inlineStr">
        <is>
          <t>3</t>
        </is>
      </c>
      <c r="D38" s="6" t="inlineStr">
        <is>
          <t>3</t>
        </is>
      </c>
      <c r="E38" s="71" t="str">
        <f>HYPERLINK("https://jira3.cerner.com/browse/ASPREPDEV-24742","ASPREPDEV-24742")</f>
        <v>ASPREPDEV-24742</v>
      </c>
      <c r="F38" s="71" t="str">
        <f>HYPERLINK("https://jira3.cerner.com/browse/ASPREPDEV-24774","ASPREPDEV-24774")</f>
        <v>ASPREPDEV-24774</v>
      </c>
      <c r="G38" s="71" t="str">
        <f>HYPERLINK("https://jira3.cerner.com/browse/ASPREPDEV-24770","ASPREPDEV-24770")</f>
        <v>ASPREPDEV-24770</v>
      </c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>
      <c r="A39" s="11" t="inlineStr">
        <is>
          <t>10-Aug</t>
        </is>
      </c>
      <c r="B39" s="1" t="inlineStr">
        <is>
          <t>Arun</t>
        </is>
      </c>
      <c r="C39" s="6" t="inlineStr">
        <is>
          <t>3</t>
        </is>
      </c>
      <c r="D39" s="6" t="inlineStr">
        <is>
          <t>3</t>
        </is>
      </c>
      <c r="E39" s="71" t="str">
        <f>HYPERLINK("https://jira3.cerner.com/browse/ASPREPDEV-24742","ASPREPDEV-24742")</f>
        <v>ASPREPDEV-24742</v>
      </c>
      <c r="F39" s="71" t="str">
        <f>HYPERLINK("https://jira3.cerner.com/browse/ASPREPDEV-24774","ASPREPDEV-24774")</f>
        <v>ASPREPDEV-24774</v>
      </c>
      <c r="G39" s="71" t="str">
        <f>HYPERLINK("https://jira3.cerner.com/browse/ASPREPDEV-24770","ASPREPDEV-24770")</f>
        <v>ASPREPDEV-24770</v>
      </c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>
      <c r="A40" s="7" t="inlineStr">
        <is>
          <t>17-Aug</t>
        </is>
      </c>
      <c r="B40" s="1" t="inlineStr">
        <is>
          <t>Jaideep</t>
        </is>
      </c>
      <c r="C40" s="6" t="inlineStr">
        <is>
          <t>0</t>
        </is>
      </c>
      <c r="D40" s="6" t="inlineStr">
        <is>
          <t>0</t>
        </is>
      </c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>
      <c r="A41" s="30" t="inlineStr">
        <is>
          <t>14-Sep</t>
        </is>
      </c>
      <c r="B41" s="1" t="inlineStr">
        <is>
          <t>Lalit</t>
        </is>
      </c>
      <c r="C41" s="6" t="inlineStr">
        <is>
          <t>2</t>
        </is>
      </c>
      <c r="D41" s="6" t="inlineStr">
        <is>
          <t>2</t>
        </is>
      </c>
      <c r="E41" s="71" t="str">
        <f>HYPERLINK("https://jira3.cerner.com/browse/ASPREPDEV-25185","ASPREPDEV-25185")</f>
        <v>ASPREPDEV-25185</v>
      </c>
      <c r="F41" s="71" t="str">
        <f>HYPERLINK("https://jira3.cerner.com/browse/ASPREPDEV-25244","ASPREPDEV-25244")</f>
        <v>ASPREPDEV-25244</v>
      </c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ht="14.25" hidden="1" customHeight="1">
      <c r="A42" s="4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ht="14.25" customHeight="1">
      <c r="A43" s="7" t="inlineStr">
        <is>
          <t>28-Sep</t>
        </is>
      </c>
      <c r="B43" s="1" t="inlineStr">
        <is>
          <t>Sai</t>
        </is>
      </c>
      <c r="C43" s="6" t="inlineStr">
        <is>
          <t>1</t>
        </is>
      </c>
      <c r="D43" s="6" t="inlineStr">
        <is>
          <t>1</t>
        </is>
      </c>
      <c r="E43" s="71" t="str">
        <f>HYPERLINK("https://jira3.cerner.com/browse/ASPREPDEV-25459","ASPREPDEV-25459")</f>
        <v>ASPREPDEV-25459</v>
      </c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>
      <c r="A44" s="30" t="inlineStr">
        <is>
          <t>05-Oct</t>
        </is>
      </c>
      <c r="B44" s="1" t="inlineStr">
        <is>
          <t>Ramesh</t>
        </is>
      </c>
      <c r="C44" s="6" t="inlineStr">
        <is>
          <t>2</t>
        </is>
      </c>
      <c r="D44" s="6" t="inlineStr">
        <is>
          <t>2</t>
        </is>
      </c>
      <c r="E44" s="71" t="str">
        <f>HYPERLINK("https://jira3.cerner.com/browse/ASPREPDEV-25509","ASPREPDEV-25509")</f>
        <v>ASPREPDEV-25509</v>
      </c>
      <c r="F44" s="71" t="str">
        <f>HYPERLINK("https://jira3.cerner.com/browse/ASPREPDEV-25504","ASPREPDEV-25504")</f>
        <v>ASPREPDEV-25504</v>
      </c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>
      <c r="A45" s="34" t="inlineStr">
        <is>
          <t>12-Oct</t>
        </is>
      </c>
      <c r="B45" s="1" t="inlineStr">
        <is>
          <t>Sai</t>
        </is>
      </c>
      <c r="C45" s="6" t="inlineStr">
        <is>
          <t>1</t>
        </is>
      </c>
      <c r="D45" s="6" t="inlineStr">
        <is>
          <t>1</t>
        </is>
      </c>
      <c r="E45" s="71" t="str">
        <f>HYPERLINK("https://jira3.cerner.com/browse/ASPREPDEV-25789","ASPREPDEV-25789")</f>
        <v>ASPREPDEV-25789</v>
      </c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</row>
    <row r="46" spans="1:53">
      <c r="A46" s="11" t="inlineStr">
        <is>
          <t>26-Oct</t>
        </is>
      </c>
      <c r="B46" s="1" t="inlineStr">
        <is>
          <t>Arun</t>
        </is>
      </c>
      <c r="C46" s="6" t="inlineStr">
        <is>
          <t>4</t>
        </is>
      </c>
      <c r="D46" s="6" t="inlineStr">
        <is>
          <t>4</t>
        </is>
      </c>
      <c r="E46" s="71" t="str">
        <f>HYPERLINK("https://jira3.cerner.com/browse/ASPREPDEV-25896","ASPREPDEV-25896")</f>
        <v>ASPREPDEV-25896</v>
      </c>
      <c r="F46" s="71" t="str">
        <f>HYPERLINK("https://jira3.cerner.com/browse/ASPREPDEV-25933","ASPREPDEV-25933")</f>
        <v>ASPREPDEV-25933</v>
      </c>
      <c r="G46" s="71" t="str">
        <f>HYPERLINK("https://jira3.cerner.com/browse/ASPREPDEV-25960","ASPREPDEV-25960")</f>
        <v>ASPREPDEV-25960</v>
      </c>
      <c r="H46" s="71" t="str">
        <f>HYPERLINK("https://jira3.cerner.com/browse/ASPREPDEV-26026","ASPREPDEV-26026")</f>
        <v>ASPREPDEV-26026</v>
      </c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spans="1:53">
      <c r="A47" s="34" t="inlineStr">
        <is>
          <t>09-Nov</t>
        </is>
      </c>
      <c r="B47" s="1" t="inlineStr">
        <is>
          <t>Arun</t>
        </is>
      </c>
      <c r="C47" s="6" t="inlineStr">
        <is>
          <t>2</t>
        </is>
      </c>
      <c r="D47" s="6" t="inlineStr">
        <is>
          <t>2</t>
        </is>
      </c>
      <c r="E47" s="71" t="str">
        <f>HYPERLINK("https://jira3.cerner.com/browse/ASPREPDEV-26274","ASPREPDEV-26274")</f>
        <v>ASPREPDEV-26274</v>
      </c>
      <c r="F47" s="71" t="str">
        <f>HYPERLINK("https://jira3.cerner.com/browse/ASPREPDEV-26172","ASPREPDEV-26172")</f>
        <v>ASPREPDEV-26172</v>
      </c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3">
      <c r="A48" s="30" t="inlineStr">
        <is>
          <t>12-Nov</t>
        </is>
      </c>
      <c r="B48" t="inlineStr">
        <is>
          <t>Jaideep</t>
        </is>
      </c>
      <c r="C48" s="6" t="inlineStr">
        <is>
          <t>1</t>
        </is>
      </c>
      <c r="D48" s="6" t="inlineStr">
        <is>
          <t>0</t>
        </is>
      </c>
      <c r="E48" s="69" t="str">
        <f>HYPERLINK("https://jira3.cerner.com/browse/ASPREPDEV-26299","ASPREPDEV-26299")</f>
        <v>ASPREPDEV-26299</v>
      </c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</row>
    <row r="49" spans="1:53">
      <c r="A49" s="14" t="inlineStr">
        <is>
          <t>17-Nov</t>
        </is>
      </c>
      <c r="B49" s="1" t="inlineStr">
        <is>
          <t>Arun</t>
        </is>
      </c>
      <c r="C49" s="6" t="inlineStr">
        <is>
          <t>1</t>
        </is>
      </c>
      <c r="D49" s="6" t="inlineStr">
        <is>
          <t>1</t>
        </is>
      </c>
      <c r="E49" s="71" t="str">
        <f>HYPERLINK("https://jira3.cerner.com/browse/ASPREPDEV-26468","ASPREPDEV-26468")</f>
        <v>ASPREPDEV-26468</v>
      </c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</row>
    <row r="50" spans="1:53">
      <c r="A50" s="30" t="inlineStr">
        <is>
          <t>17-Nov</t>
        </is>
      </c>
      <c r="B50" s="1" t="inlineStr">
        <is>
          <t>Arun</t>
        </is>
      </c>
      <c r="C50" s="6" t="inlineStr">
        <is>
          <t>1</t>
        </is>
      </c>
      <c r="D50" s="6" t="inlineStr">
        <is>
          <t>1</t>
        </is>
      </c>
      <c r="E50" s="71" t="str">
        <f>HYPERLINK("https://jira3.cerner.com/browse/ASPREPDEV-26468","ASPREPDEV-26468")</f>
        <v>ASPREPDEV-26468</v>
      </c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</row>
    <row r="51" spans="1:53">
      <c r="A51" s="34" t="inlineStr">
        <is>
          <t>17-Nov</t>
        </is>
      </c>
      <c r="B51" s="1" t="inlineStr">
        <is>
          <t>Arun</t>
        </is>
      </c>
      <c r="C51" s="6" t="inlineStr">
        <is>
          <t>1</t>
        </is>
      </c>
      <c r="D51" s="6" t="inlineStr">
        <is>
          <t>1</t>
        </is>
      </c>
      <c r="E51" s="71" t="str">
        <f>HYPERLINK("https://jira3.cerner.com/browse/ASPREPDEV-26468","ASPREPDEV-26468")</f>
        <v>ASPREPDEV-26468</v>
      </c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</row>
    <row r="52" spans="1:53">
      <c r="A52" s="7" t="inlineStr">
        <is>
          <t>14-Dec</t>
        </is>
      </c>
      <c r="B52" s="1" t="inlineStr">
        <is>
          <t>Mugunthan</t>
        </is>
      </c>
      <c r="C52" s="6" t="inlineStr">
        <is>
          <t>4</t>
        </is>
      </c>
      <c r="D52" s="6" t="inlineStr">
        <is>
          <t>4</t>
        </is>
      </c>
      <c r="E52" s="71" t="str">
        <f>HYPERLINK("https://jira3.cerner.com/browse/ASPREPDEV-26714","ASPREPDEV-26714")</f>
        <v>ASPREPDEV-26714</v>
      </c>
      <c r="F52" s="71" t="str">
        <f>HYPERLINK("https://jira3.cerner.com/browse/ASPREPDEV-26374","ASPREPDEV-26374")</f>
        <v>ASPREPDEV-26374</v>
      </c>
      <c r="G52" s="71" t="str">
        <f>HYPERLINK("https://jira3.cerner.com/browse/ASPREPDEV-26665","ASPREPDEV-26665")</f>
        <v>ASPREPDEV-26665</v>
      </c>
      <c r="H52" s="71" t="str">
        <f>HYPERLINK("https://jira3.cerner.com/browse/ASPREPDEV-26982","ASPREPDEV-26982")</f>
        <v>ASPREPDEV-26982</v>
      </c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</row>
    <row r="53" spans="1:53">
      <c r="A53" s="7" t="inlineStr">
        <is>
          <t>16-Dec</t>
        </is>
      </c>
      <c r="B53" s="1" t="inlineStr">
        <is>
          <t>Jaideep</t>
        </is>
      </c>
      <c r="C53" s="6" t="inlineStr">
        <is>
          <t>1</t>
        </is>
      </c>
      <c r="D53" s="6" t="inlineStr">
        <is>
          <t>1</t>
        </is>
      </c>
      <c r="E53" s="71" t="str">
        <f>HYPERLINK("https://jira3.cerner.com/browse/ASPREPDEV-26943","ASPREPDEV-26943")</f>
        <v>ASPREPDEV-26943</v>
      </c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</row>
  </sheetData>
  <mergeCells count="7">
    <mergeCell ref="A9:D9"/>
    <mergeCell ref="A1:D1"/>
    <mergeCell ref="A2:D2"/>
    <mergeCell ref="A3:D3"/>
    <mergeCell ref="A4:D4"/>
    <mergeCell ref="A5:D5"/>
    <mergeCell ref="A6:D6"/>
  </mergeCells>
  <hyperlinks>
    <hyperlink ref="E11" r:id="rId1" xr:uid="{F142CB20-60D2-41E4-A4BF-F6E03C33A6CE}"/>
    <hyperlink ref="E13" r:id="rId2" xr:uid="{6E309DB0-5EF1-4761-A026-CFC2EDB1A06C}"/>
    <hyperlink ref="E12" r:id="rId3" xr:uid="{43ED813B-AC11-464A-A7C2-141D14A414D2}"/>
    <hyperlink ref="E14" r:id="rId4" xr:uid="{C1FCB194-F71D-477B-8294-5A18EBDB48E4}"/>
    <hyperlink ref="F14" r:id="rId5" xr:uid="{A98CD807-AE40-42D2-B2BA-0AB3C086F2F2}"/>
    <hyperlink ref="E15" r:id="rId6" xr:uid="{A45A716E-EAEF-41A2-B673-1DEE193F34B8}"/>
    <hyperlink ref="E16" r:id="rId7" xr:uid="{0F7533CA-26A4-4645-8B26-596581157888}"/>
    <hyperlink ref="F16" r:id="rId8" xr:uid="{87D77065-2C86-4033-895B-FEB002588E2C}"/>
    <hyperlink ref="E17" r:id="rId9" xr:uid="{916419EB-FEAB-45F9-BDA1-48B8DEC8F8CC}"/>
    <hyperlink ref="E18" r:id="rId10" xr:uid="{1791D175-A45A-4551-8AF4-49F8B09BC728}"/>
    <hyperlink ref="F18" r:id="rId11" xr:uid="{97E0F146-E4C1-4805-960C-93355E52D04F}"/>
    <hyperlink ref="E19" r:id="rId12" xr:uid="{4B04ED68-58B6-4272-BD20-2385E4EFA91E}"/>
    <hyperlink ref="E20" r:id="rId13" xr:uid="{3386DED8-DF5F-49D8-9B47-06560B3D8369}"/>
    <hyperlink ref="F20" r:id="rId14" xr:uid="{CA65413A-D27C-491A-BEAD-68D52AF81073}"/>
    <hyperlink ref="E21" r:id="rId15" xr:uid="{7954FC0F-C2DF-4A6F-9190-2548D7C11A7C}"/>
    <hyperlink ref="E22" r:id="rId16" xr:uid="{3E21455C-8417-45F4-9CC8-C9AB06399CE0}"/>
    <hyperlink ref="E23" r:id="rId17" xr:uid="{6F660FB1-73E0-4FEB-8617-87C6A593EA7F}"/>
    <hyperlink ref="F23" r:id="rId18" xr:uid="{4348A887-0917-42B7-8ECF-D3BEEF47AFB5}"/>
    <hyperlink ref="G23" r:id="rId19" xr:uid="{3162D2DF-9D58-4A85-BCBA-FA700BF3C0F9}"/>
    <hyperlink ref="E24" r:id="rId20" xr:uid="{BE5A1124-3FF2-413D-9479-4E6198AC972B}"/>
    <hyperlink ref="F24" r:id="rId21" xr:uid="{F48888B1-2B83-4316-901D-D3DBF8AFB38E}"/>
    <hyperlink ref="E25" r:id="rId22" display="https://jira3.cerner.com/browse/ASPREPDEV-23188" xr:uid="{BF11597D-A253-46C6-8246-41E9A93C5173}"/>
    <hyperlink ref="E26" r:id="rId23" xr:uid="{AB19FAA0-91C7-4313-9156-5759B9450787}"/>
    <hyperlink ref="F26" r:id="rId24" xr:uid="{A0F9F69A-94C1-4673-9059-64243E970441}"/>
    <hyperlink ref="E27" r:id="rId25" xr:uid="{2199CD34-F77A-4C37-83D9-9E0645941486}"/>
    <hyperlink ref="E28" r:id="rId26" xr:uid="{719DF806-D33F-4954-A9AD-DE16805961BB}"/>
    <hyperlink ref="F28" r:id="rId27" xr:uid="{50F4195C-EE9F-485D-B34D-F0580C05B1B3}"/>
    <hyperlink ref="E29" r:id="rId28" xr:uid="{39267812-0FD5-4C9D-B946-5B74C021C4BD}"/>
    <hyperlink ref="F31" r:id="rId29" display="https://jira3.cerner.com/browse/ASPREPDEV-24047" xr:uid="{56BA53B7-1348-424C-8140-869780035D5C}"/>
    <hyperlink ref="E31" r:id="rId30" display="https://jira3.cerner.com/browse/ASPREPDEV-24045_x000d__x000a_" xr:uid="{1FC58196-0740-43F7-96A5-8EAE592A95CC}"/>
    <hyperlink ref="E33" r:id="rId31" xr:uid="{8CA5FCD2-A786-4CF5-BB9A-AA946F69A06F}"/>
    <hyperlink ref="E34" r:id="rId32" xr:uid="{1CA3F14B-B7E0-40CE-A34B-9D291A33314A}"/>
    <hyperlink ref="E36" r:id="rId33" xr:uid="{D3FB12FA-4AF7-4277-8B19-419734DEFF8A}"/>
    <hyperlink ref="E37" r:id="rId34" display="https://jira3.cerner.com/browse/ASPREPDEV-24693" xr:uid="{401719EA-11D9-440D-A8A6-6F799034CC84}"/>
    <hyperlink ref="E38" r:id="rId35" display="https://jira3.cerner.com/browse/ASPREPDEV-24751" xr:uid="{A4061269-AACF-4862-B958-A8C80C277BDF}"/>
    <hyperlink ref="E39" r:id="rId36" xr:uid="{6E8D9EA6-DC87-481C-A8A7-DB132ACCFD60}"/>
    <hyperlink ref="F39" r:id="rId37" xr:uid="{7FF0A1E1-69D3-43F5-A707-CC89D151587F}"/>
    <hyperlink ref="E40" r:id="rId38" xr:uid="{45B0B118-C8A3-4601-BFA8-656A01DEABEF}"/>
    <hyperlink ref="G39" r:id="rId39" xr:uid="{43FF383F-0D7A-4F61-9EA7-F05C802C0E7B}"/>
    <hyperlink ref="E41" r:id="rId40" xr:uid="{96867B1B-C3A2-4672-B413-E11C7E91E26F}"/>
    <hyperlink ref="F41" r:id="rId41" xr:uid="{BFB2C0CF-8694-4DDE-98D3-531F513F934F}"/>
    <hyperlink ref="E44" r:id="rId42" xr:uid="{0E6C185F-947B-4623-A4A7-82F51F0CD81F}"/>
    <hyperlink ref="F44" r:id="rId43" xr:uid="{79A340F0-1118-4408-850C-0607AFC9378F}"/>
    <hyperlink ref="E45" r:id="rId44" xr:uid="{C166FFEE-ADBE-4C66-AAD7-3545D63D98E2}"/>
    <hyperlink ref="E46" r:id="rId45" xr:uid="{E7875FBD-E07F-458B-9B02-DD492EFE29A3}"/>
    <hyperlink ref="F46" r:id="rId46" xr:uid="{967E55F9-2469-4688-9788-1103C570A662}"/>
    <hyperlink ref="G46" r:id="rId47" xr:uid="{E7D3BD04-B3FA-4840-ADB9-3CB5961C8D2A}"/>
    <hyperlink ref="H46" r:id="rId48" xr:uid="{016C4599-C7D3-473B-AD7B-6F45E19EF29B}"/>
    <hyperlink ref="E43" r:id="rId49" xr:uid="{BEC9B4E3-34CC-48FE-A1BE-0A19C20F3987}"/>
    <hyperlink ref="E47" r:id="rId50" xr:uid="{0D49179A-AD16-4294-A8EF-22B5C2FEC588}"/>
    <hyperlink ref="F47" r:id="rId51" xr:uid="{4B08B17A-21F2-4518-A53A-01F2C38492FF}"/>
    <hyperlink ref="E49" r:id="rId52" xr:uid="{C4D67AD3-5624-4CCB-9CD6-77249AA56D1B}"/>
    <hyperlink ref="E48" r:id="rId53" xr:uid="{3AAEE56F-2B72-4449-8953-0188FBE00707}"/>
    <hyperlink ref="E50" r:id="rId54" xr:uid="{83CFA953-FF54-4B5A-9FF3-22A7F2C968DF}"/>
    <hyperlink ref="F50" r:id="rId55" xr:uid="{899E3D91-C193-4578-83DE-1B1426A08131}"/>
    <hyperlink ref="E51" r:id="rId56" xr:uid="{6B099C20-B93C-4FB5-8AD5-E97F09878234}"/>
    <hyperlink ref="E52" r:id="rId57" xr:uid="{1A5E7E5F-022A-49C0-8C39-805C60521E82}"/>
    <hyperlink ref="F52" r:id="rId58" xr:uid="{89261920-B395-410F-8144-6AC25C4C8DED}"/>
    <hyperlink ref="G52" r:id="rId59" xr:uid="{149EDA8D-975C-4C68-89B6-89C7EE6C6669}"/>
    <hyperlink ref="E53" r:id="rId60" xr:uid="{50537EBE-3E3D-4880-8FE1-94F635C977C8}"/>
    <hyperlink ref="H52" r:id="rId61" xr:uid="{EF36F9F7-A939-45AD-B99B-37784026B284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  <legacyDrawing r:id="rId62"/>
</worksheet>
</file>

<file path=xl/worksheets/sheet8.xml><?xml version="1.0" encoding="utf-8"?>
<worksheet xmlns:x14ac="http://schemas.microsoft.com/office/spreadsheetml/2009/9/ac" xmlns:xr2="http://schemas.microsoft.com/office/spreadsheetml/2015/revision2" xmlns:xr3="http://schemas.microsoft.com/office/spreadsheetml/2016/revision3" xmlns="http://schemas.openxmlformats.org/spreadsheetml/2006/main" xmlns:mc="http://schemas.openxmlformats.org/markup-compatibility/2006" xmlns:r="http://schemas.openxmlformats.org/officeDocument/2006/relationships" xmlns:xr="http://schemas.microsoft.com/office/spreadsheetml/2014/revision" mc:Ignorable="x14ac xr xr2 xr3" xr:uid="{1CD81E3C-C986-42F5-838E-176C9F2CCA8C}">
  <dimension ref="A1:BA64"/>
  <sheetViews>
    <sheetView workbookViewId="0">
      <selection sqref="A1:XFD1048576"/>
    </sheetView>
  </sheetViews>
  <sheetFormatPr defaultRowHeight="14.45"/>
  <cols>
    <col min="1" max="1" width="18.42578125" bestFit="1" customWidth="1"/>
    <col min="2" max="3" width="11.28515625" bestFit="1" customWidth="1"/>
    <col min="4" max="4" width="9" bestFit="1" customWidth="1"/>
    <col min="5" max="5" width="19.140625" bestFit="1" customWidth="1"/>
    <col min="6" max="6" width="17.7109375" bestFit="1" customWidth="1"/>
    <col min="7" max="7" width="18.7109375" bestFit="1" customWidth="1"/>
    <col min="8" max="9" width="17.7109375" bestFit="1" customWidth="1"/>
    <col min="10" max="10" width="18.7109375" bestFit="1" customWidth="1"/>
    <col min="11" max="11" width="17.7109375" bestFit="1" customWidth="1"/>
    <col min="12" max="13" width="8" bestFit="1" customWidth="1"/>
    <col min="14" max="24" width="9" bestFit="1" customWidth="1"/>
  </cols>
  <sheetData>
    <row r="1" spans="1:53">
      <c r="A1" s="215" t="s">
        <v>0</v>
      </c>
      <c r="B1" s="215"/>
      <c r="C1" s="215"/>
      <c r="D1" s="215"/>
      <c r="E1" s="13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53">
      <c r="A2" s="216" t="s">
        <v>1</v>
      </c>
      <c r="B2" s="216"/>
      <c r="C2" s="216"/>
      <c r="D2" s="216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53">
      <c r="A3" s="217" t="s">
        <v>2</v>
      </c>
      <c r="B3" s="217"/>
      <c r="C3" s="217"/>
      <c r="D3" s="217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53">
      <c r="A4" s="217" t="s">
        <v>3</v>
      </c>
      <c r="B4" s="217"/>
      <c r="C4" s="217"/>
      <c r="D4" s="21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53">
      <c r="A5" s="218" t="s">
        <v>4</v>
      </c>
      <c r="B5" s="218"/>
      <c r="C5" s="218"/>
      <c r="D5" s="218"/>
      <c r="E5" s="71" t="s">
        <v>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53">
      <c r="A6" s="216" t="s">
        <v>6</v>
      </c>
      <c r="B6" s="216"/>
      <c r="C6" s="216"/>
      <c r="D6" s="216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53">
      <c r="A7" s="163" t="s">
        <v>7</v>
      </c>
      <c r="B7" s="16"/>
      <c r="C7" s="16"/>
      <c r="D7" s="1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53">
      <c r="A8" s="163" t="s">
        <v>8</v>
      </c>
      <c r="B8" s="16"/>
      <c r="C8" s="16"/>
      <c r="D8" s="17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53">
      <c r="A9" s="214" t="s">
        <v>9</v>
      </c>
      <c r="B9" s="214"/>
      <c r="C9" s="214"/>
      <c r="D9" s="214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53" s="2" customFormat="1">
      <c r="A10" s="10" t="s">
        <v>11</v>
      </c>
      <c r="B10" s="10" t="s">
        <v>12</v>
      </c>
      <c r="C10" s="10" t="s">
        <v>13</v>
      </c>
      <c r="D10" s="10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</row>
    <row r="11" spans="1:53">
      <c r="A11" s="5" t="inlineStr">
        <is>
          <t>04-Feb</t>
        </is>
      </c>
      <c r="B11" s="1" t="inlineStr">
        <is>
          <t>Arun</t>
        </is>
      </c>
      <c r="C11" s="6" t="inlineStr">
        <is>
          <t>3</t>
        </is>
      </c>
      <c r="D11" s="6" t="inlineStr">
        <is>
          <t>3</t>
        </is>
      </c>
      <c r="E11" s="71" t="str">
        <f>HYPERLINK("https://jira3.cerner.com/browse/ASPREPDEV-15980","ASPREPDEV-15980")</f>
        <v>ASPREPDEV-15980</v>
      </c>
      <c r="F11" s="71" t="str">
        <f>HYPERLINK("https://jira3.cerner.com/browse/ASPREPDEV-16004","ASPREPDEV-16004")</f>
        <v>ASPREPDEV-16004</v>
      </c>
      <c r="G11" s="71" t="str">
        <f>HYPERLINK("https://jira3.cerner.com/browse/ASPREPDEV-16104","ASPREPDEV-16104")</f>
        <v>ASPREPDEV-16104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>
      <c r="A12" s="3" t="inlineStr">
        <is>
          <t>11-Feb</t>
        </is>
      </c>
      <c r="B12" s="1" t="inlineStr">
        <is>
          <t>Jaideep</t>
        </is>
      </c>
      <c r="C12" s="6" t="inlineStr">
        <is>
          <t>2</t>
        </is>
      </c>
      <c r="D12" s="6" t="inlineStr">
        <is>
          <t>0</t>
        </is>
      </c>
      <c r="E12" s="69" t="str">
        <f>HYPERLINK("https://jira3.cerner.com/browse/ASPREPDEV-16184","ASPREPDEV-16184")</f>
        <v>ASPREPDEV-16184</v>
      </c>
      <c r="F12" s="69" t="str">
        <f>HYPERLINK("https://jira3.cerner.com/browse/ASPREPDEV-16193","ASPREPDEV-16193")</f>
        <v>ASPREPDEV-16193</v>
      </c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3">
      <c r="A13" s="3" t="inlineStr">
        <is>
          <t>18-Feb</t>
        </is>
      </c>
      <c r="B13" s="1" t="inlineStr">
        <is>
          <t>Lalit</t>
        </is>
      </c>
      <c r="C13" s="6" t="inlineStr">
        <is>
          <t>4</t>
        </is>
      </c>
      <c r="D13" s="6" t="inlineStr">
        <is>
          <t>4</t>
        </is>
      </c>
      <c r="E13" s="71" t="str">
        <f>HYPERLINK("https://jira3.cerner.com/browse/ASPREPDEV-16193","ASPREPDEV-16193")</f>
        <v>ASPREPDEV-16193</v>
      </c>
      <c r="F13" s="71" t="str">
        <f>HYPERLINK("https://jira3.cerner.com/browse/ASPREPDEV-16237","ASPREPDEV-16237")</f>
        <v>ASPREPDEV-16237</v>
      </c>
      <c r="G13" s="71" t="str">
        <f>HYPERLINK("https://jira3.cerner.com/browse/ASPREPDEV-16215","ASPREPDEV-16215")</f>
        <v>ASPREPDEV-16215</v>
      </c>
      <c r="H13" s="71" t="str">
        <f>HYPERLINK("https://jira3.cerner.com/browse/ASPREPDEV-16445","ASPREPDEV-16445")</f>
        <v>ASPREPDEV-16445</v>
      </c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3">
      <c r="A14" s="3" t="inlineStr">
        <is>
          <t>25-Feb</t>
        </is>
      </c>
      <c r="B14" s="1" t="inlineStr">
        <is>
          <t>Vinutha</t>
        </is>
      </c>
      <c r="C14" s="6" t="inlineStr">
        <is>
          <t>1</t>
        </is>
      </c>
      <c r="D14" s="6" t="inlineStr">
        <is>
          <t>1</t>
        </is>
      </c>
      <c r="E14" s="71" t="str">
        <f>HYPERLINK("https://jira3.cerner.com/browse/ASPREPDEV-16363","ASPREPDEV-16363")</f>
        <v>ASPREPDEV-16363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3">
      <c r="A15" s="3" t="inlineStr">
        <is>
          <t>04-Mar</t>
        </is>
      </c>
      <c r="B15" s="1" t="inlineStr">
        <is>
          <t>Sai</t>
        </is>
      </c>
      <c r="C15" s="6" t="inlineStr">
        <is>
          <t>1</t>
        </is>
      </c>
      <c r="D15" s="6" t="inlineStr">
        <is>
          <t>1</t>
        </is>
      </c>
      <c r="E15" s="71" t="str">
        <f>HYPERLINK("https://jira3.cerner.com/browse/ASPREPDEV-16511","ASPREPDEV-16511")</f>
        <v>ASPREPDEV-16511</v>
      </c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3">
      <c r="A16" s="3" t="inlineStr">
        <is>
          <t>11-Mar</t>
        </is>
      </c>
      <c r="B16" s="1" t="inlineStr">
        <is>
          <t>Mugunthan</t>
        </is>
      </c>
      <c r="C16" s="6" t="inlineStr">
        <is>
          <t>2</t>
        </is>
      </c>
      <c r="D16" s="6" t="inlineStr">
        <is>
          <t>2</t>
        </is>
      </c>
      <c r="E16" s="71" t="str">
        <f>HYPERLINK("https://jira3.cerner.com/browse/ASPREPDEV-16636","ASPREPDEV-16636")</f>
        <v>ASPREPDEV-16636</v>
      </c>
      <c r="F16" s="71" t="str">
        <f>HYPERLINK("https://jira3.cerner.com/browse/ASPREPDEV-16694","ASPREPDEV-16694")</f>
        <v>ASPREPDEV-16694</v>
      </c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>
      <c r="A17" s="7" t="inlineStr">
        <is>
          <t>11-Mar</t>
        </is>
      </c>
      <c r="B17" s="1" t="inlineStr">
        <is>
          <t>Mugunthan</t>
        </is>
      </c>
      <c r="C17" s="6" t="inlineStr">
        <is>
          <t>2</t>
        </is>
      </c>
      <c r="D17" s="6" t="inlineStr">
        <is>
          <t>2</t>
        </is>
      </c>
      <c r="E17" s="71" t="str">
        <f>HYPERLINK("https://jira3.cerner.com/browse/ASPREPDEV-16636","ASPREPDEV-16636")</f>
        <v>ASPREPDEV-16636</v>
      </c>
      <c r="F17" s="71" t="str">
        <f>HYPERLINK("https://jira3.cerner.com/browse/ASPREPDEV-16694","ASPREPDEV-16694")</f>
        <v>ASPREPDEV-16694</v>
      </c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>
      <c r="A18" s="7" t="inlineStr">
        <is>
          <t>18-Mar</t>
        </is>
      </c>
      <c r="B18" t="inlineStr">
        <is>
          <t>Sharada</t>
        </is>
      </c>
      <c r="C18" s="9" t="inlineStr">
        <is>
          <t>1</t>
        </is>
      </c>
      <c r="D18" s="9" t="inlineStr">
        <is>
          <t>1</t>
        </is>
      </c>
      <c r="E18" s="71" t="str">
        <f>HYPERLINK("https://jira3.cerner.com/browse/ASPREPDEV-16724","ASPREPDEV-16724")</f>
        <v>ASPREPDEV-16724</v>
      </c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>
      <c r="A19" s="7" t="inlineStr">
        <is>
          <t>25-Mar</t>
        </is>
      </c>
      <c r="B19" s="1" t="inlineStr">
        <is>
          <t>Lalit</t>
        </is>
      </c>
      <c r="C19" s="6" t="inlineStr">
        <is>
          <t>2</t>
        </is>
      </c>
      <c r="D19" s="6" t="inlineStr">
        <is>
          <t>0</t>
        </is>
      </c>
      <c r="E19" s="69" t="str">
        <f>HYPERLINK("https://jira3.cerner.com/browse/ASPREPDEV-16841","ASPREPDEV-16841")</f>
        <v>ASPREPDEV-16841</v>
      </c>
      <c r="F19" s="69" t="str">
        <f>HYPERLINK("https://jira3.cerner.com/browse/ASPREPDEV-16877","ASPREPDEV-16877")</f>
        <v>ASPREPDEV-16877</v>
      </c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>
      <c r="A20" s="11" t="inlineStr">
        <is>
          <t>01-Apr</t>
        </is>
      </c>
      <c r="B20" s="1" t="inlineStr">
        <is>
          <t>Arun</t>
        </is>
      </c>
      <c r="C20" s="6" t="inlineStr">
        <is>
          <t>4</t>
        </is>
      </c>
      <c r="D20" s="6" t="inlineStr">
        <is>
          <t>4</t>
        </is>
      </c>
      <c r="E20" s="71" t="str">
        <f>HYPERLINK("https://jira3.cerner.com/browse/ASPREPDEV-16877","ASPREPDEV-16877")</f>
        <v>ASPREPDEV-16877</v>
      </c>
      <c r="F20" s="71" t="str">
        <f>HYPERLINK("https://jira3.cerner.com/browse/ASPREPDEV-16867","ASPREPDEV-16867")</f>
        <v>ASPREPDEV-16867</v>
      </c>
      <c r="G20" s="71" t="str">
        <f>HYPERLINK("https://jira3.cerner.com/browse/ASPREPDEV-16837","ASPREPDEV-16837")</f>
        <v>ASPREPDEV-16837</v>
      </c>
      <c r="H20" s="71" t="str">
        <f>HYPERLINK("https://jira3.cerner.com/browse/ASPREPDEV-16908","ASPREPDEV-16908")</f>
        <v>ASPREPDEV-16908</v>
      </c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>
      <c r="A21" s="11" t="inlineStr">
        <is>
          <t>08-Apr</t>
        </is>
      </c>
      <c r="B21" s="1" t="inlineStr">
        <is>
          <t>Vinutha</t>
        </is>
      </c>
      <c r="C21" s="6" t="inlineStr">
        <is>
          <t>1</t>
        </is>
      </c>
      <c r="D21" s="6" t="inlineStr">
        <is>
          <t>1</t>
        </is>
      </c>
      <c r="E21" s="71" t="str">
        <f>HYPERLINK("https://jira3.cerner.com/browse/ASPREPDEV-16941","ASPREPDEV-16941")</f>
        <v>ASPREPDEV-16941</v>
      </c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>
      <c r="A22" s="11" t="inlineStr">
        <is>
          <t>15-Apr</t>
        </is>
      </c>
      <c r="B22" s="1" t="inlineStr">
        <is>
          <t>Jaideep</t>
        </is>
      </c>
      <c r="C22" s="6" t="inlineStr">
        <is>
          <t>1</t>
        </is>
      </c>
      <c r="D22" s="6" t="inlineStr">
        <is>
          <t>0</t>
        </is>
      </c>
      <c r="E22" s="69" t="str">
        <f>HYPERLINK("https://jira3.cerner.com/browse/ASPREPDEV-17088","ASPREPDEV-17088")</f>
        <v>ASPREPDEV-17088</v>
      </c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>
      <c r="A23" s="14" t="inlineStr">
        <is>
          <t>22-Apr</t>
        </is>
      </c>
      <c r="B23" s="1" t="inlineStr">
        <is>
          <t>Sharada</t>
        </is>
      </c>
      <c r="C23" s="6" t="inlineStr">
        <is>
          <t>0</t>
        </is>
      </c>
      <c r="D23" s="6" t="inlineStr">
        <is>
          <t>0</t>
        </is>
      </c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>
      <c r="A24" s="3" t="inlineStr">
        <is>
          <t>29-Apr</t>
        </is>
      </c>
      <c r="B24" s="1" t="inlineStr">
        <is>
          <t>Sai</t>
        </is>
      </c>
      <c r="C24" s="6" t="inlineStr">
        <is>
          <t>2</t>
        </is>
      </c>
      <c r="D24" s="6" t="inlineStr">
        <is>
          <t>0</t>
        </is>
      </c>
      <c r="E24" s="69" t="str">
        <f>HYPERLINK("https://jira3.cerner.com/browse/ASPREPDEV-17282","ASPREPDEV-17282")</f>
        <v>ASPREPDEV-17282</v>
      </c>
      <c r="F24" s="69" t="str">
        <f>HYPERLINK("https://jira3.cerner.com/browse/ASPREPDEV-17299","ASPREPDEV-17299")</f>
        <v>ASPREPDEV-17299</v>
      </c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>
      <c r="A25" s="3" t="inlineStr">
        <is>
          <t>06-May</t>
        </is>
      </c>
      <c r="B25" s="1" t="inlineStr">
        <is>
          <t>Mugunthan</t>
        </is>
      </c>
      <c r="C25" s="6" t="inlineStr">
        <is>
          <t>4</t>
        </is>
      </c>
      <c r="D25" s="6" t="inlineStr">
        <is>
          <t>0</t>
        </is>
      </c>
      <c r="E25" s="69" t="str">
        <f>HYPERLINK("https://jira3.cerner.com/browse/ASPREPDEV-17299","ASPREPDEV-17299")</f>
        <v>ASPREPDEV-17299</v>
      </c>
      <c r="F25" s="69" t="str">
        <f>HYPERLINK("https://jira3.cerner.com/browse/ASPREPDEV-17309","ASPREPDEV-17309")</f>
        <v>ASPREPDEV-17309</v>
      </c>
      <c r="G25" s="69" t="str">
        <f>HYPERLINK("https://jira3.cerner.com/browse/ASPREPDEV-17344","ASPREPDEV-17344")</f>
        <v>ASPREPDEV-17344</v>
      </c>
      <c r="H25" s="69" t="str">
        <f>HYPERLINK("https://jira3.cerner.com/browse/ASPREPDEV-17368","ASPREPDEV-17368")</f>
        <v>ASPREPDEV-17368</v>
      </c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>
      <c r="A26" s="3" t="inlineStr">
        <is>
          <t>13-May</t>
        </is>
      </c>
      <c r="B26" s="1" t="inlineStr">
        <is>
          <t>Arun</t>
        </is>
      </c>
      <c r="C26" s="6" t="inlineStr">
        <is>
          <t>3</t>
        </is>
      </c>
      <c r="D26" s="6" t="inlineStr">
        <is>
          <t>0</t>
        </is>
      </c>
      <c r="E26" s="69" t="str">
        <f>HYPERLINK("https://jira3.cerner.com/browse/ASPREPDEV-17299","ASPREPDEV-17299")</f>
        <v>ASPREPDEV-17299</v>
      </c>
      <c r="F26" s="69" t="str">
        <f>HYPERLINK("https://jira3.cerner.com/browse/ASPREPDEV-17368","ASPREPDEV-17368")</f>
        <v>ASPREPDEV-17368</v>
      </c>
      <c r="G26" s="69" t="str">
        <f>HYPERLINK("https://jira3.cerner.com/browse/ASPREPDEV-17088","ASPREPDEV-17088")</f>
        <v>ASPREPDEV-17088</v>
      </c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>
      <c r="A27" s="7" t="inlineStr">
        <is>
          <t>20-May</t>
        </is>
      </c>
      <c r="B27" s="1" t="inlineStr">
        <is>
          <t>Jaideep</t>
        </is>
      </c>
      <c r="C27" s="6" t="inlineStr">
        <is>
          <t>5</t>
        </is>
      </c>
      <c r="D27" s="6" t="inlineStr">
        <is>
          <t>0</t>
        </is>
      </c>
      <c r="E27" s="69" t="str">
        <f>HYPERLINK("https://jira3.cerner.com/browse/ASPREPDEV-17088","ASPREPDEV-17088")</f>
        <v>ASPREPDEV-17088</v>
      </c>
      <c r="F27" s="69" t="str">
        <f>HYPERLINK("https://jira3.cerner.com/browse/ASPREPDEV-17299","ASPREPDEV-17299")</f>
        <v>ASPREPDEV-17299</v>
      </c>
      <c r="G27" s="69" t="str">
        <f>HYPERLINK("https://jira3.cerner.com/browse/ASPREPDEV-17608","ASPREPDEV-17608")</f>
        <v>ASPREPDEV-17608</v>
      </c>
      <c r="H27" s="69" t="str">
        <f>HYPERLINK("https://jira3.cerner.com/browse/ASPREPDEV-17615","ASPREPDEV-17615")</f>
        <v>ASPREPDEV-17615</v>
      </c>
      <c r="I27" s="69" t="str">
        <f>HYPERLINK("https://jira3.cerner.com/browse/ASPREPDEV-17088","ASPREPDEV-17088")</f>
        <v>ASPREPDEV-17088</v>
      </c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>
      <c r="A28" s="7" t="inlineStr">
        <is>
          <t>27-May</t>
        </is>
      </c>
      <c r="B28" s="1" t="inlineStr">
        <is>
          <t>Mugunthan</t>
        </is>
      </c>
      <c r="C28" s="6" t="inlineStr">
        <is>
          <t>3</t>
        </is>
      </c>
      <c r="D28" s="6" t="inlineStr">
        <is>
          <t>3</t>
        </is>
      </c>
      <c r="E28" s="71" t="str">
        <f>HYPERLINK("https://jira3.cerner.com/browse/ASPREPDEV-17608","ASPREPDEV-17608")</f>
        <v>ASPREPDEV-17608</v>
      </c>
      <c r="F28" s="71" t="str">
        <f>HYPERLINK("https://jira3.cerner.com/browse/ASPREPDEV-17619","ASPREPDEV-17619")</f>
        <v>ASPREPDEV-17619</v>
      </c>
      <c r="G28" s="71" t="str">
        <f>HYPERLINK("https://jira3.cerner.com/browse/ASPREPDEV-17550","ASPREPDEV-17550")</f>
        <v>ASPREPDEV-17550</v>
      </c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>
      <c r="A29" s="7" t="inlineStr">
        <is>
          <t>27-May</t>
        </is>
      </c>
      <c r="B29" s="1" t="inlineStr">
        <is>
          <t>Mugunthan</t>
        </is>
      </c>
      <c r="C29" s="6" t="inlineStr">
        <is>
          <t>3</t>
        </is>
      </c>
      <c r="D29" s="6" t="inlineStr">
        <is>
          <t>3</t>
        </is>
      </c>
      <c r="E29" s="71" t="str">
        <f>HYPERLINK("https://jira3.cerner.com/browse/ASPREPDEV-17608","ASPREPDEV-17608")</f>
        <v>ASPREPDEV-17608</v>
      </c>
      <c r="F29" s="71" t="str">
        <f>HYPERLINK("https://jira3.cerner.com/browse/ASPREPDEV-17619","ASPREPDEV-17619")</f>
        <v>ASPREPDEV-17619</v>
      </c>
      <c r="G29" s="71" t="str">
        <f>HYPERLINK("https://jira3.cerner.com/browse/ASPREPDEV-17550","ASPREPDEV-17550")</f>
        <v>ASPREPDEV-17550</v>
      </c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>
      <c r="A30" s="30" t="inlineStr">
        <is>
          <t>03-Jun</t>
        </is>
      </c>
      <c r="B30" s="1" t="inlineStr">
        <is>
          <t>Vinutha</t>
        </is>
      </c>
      <c r="C30" s="6" t="inlineStr">
        <is>
          <t>2</t>
        </is>
      </c>
      <c r="D30" s="6" t="inlineStr">
        <is>
          <t>0</t>
        </is>
      </c>
      <c r="E30" s="69" t="str">
        <f>HYPERLINK("https://jira3.cerner.com/browse/ASPREPDEV-17790","ASPREPDEV-17790")</f>
        <v>ASPREPDEV-17790</v>
      </c>
      <c r="F30" s="69" t="str">
        <f>HYPERLINK("https://jira3.cerner.com/browse/ASPREPDEV-17299","ASPREPDEV-17299")</f>
        <v>ASPREPDEV-17299</v>
      </c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>
      <c r="A31" s="30" t="inlineStr">
        <is>
          <t>10-Jun</t>
        </is>
      </c>
      <c r="B31" s="1" t="inlineStr">
        <is>
          <t>Sharada</t>
        </is>
      </c>
      <c r="C31" s="6" t="inlineStr">
        <is>
          <t>2</t>
        </is>
      </c>
      <c r="D31" s="6" t="inlineStr">
        <is>
          <t>2</t>
        </is>
      </c>
      <c r="E31" s="71" t="str">
        <f>HYPERLINK("https://jira3.cerner.com/browse/ASPREPDEV-17787","ASPREPDEV-17787")</f>
        <v>ASPREPDEV-17787</v>
      </c>
      <c r="F31" s="71" t="str">
        <f>HYPERLINK("https://jira3.cerner.com/browse/ASPREPDEV-17820","ASPREPDEV-17820")</f>
        <v>ASPREPDEV-17820</v>
      </c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>
      <c r="A32" s="3" t="inlineStr">
        <is>
          <t>17-Jun</t>
        </is>
      </c>
      <c r="B32" s="1" t="inlineStr">
        <is>
          <t>Sai</t>
        </is>
      </c>
      <c r="C32" s="6" t="inlineStr">
        <is>
          <t>2</t>
        </is>
      </c>
      <c r="D32" s="6" t="inlineStr">
        <is>
          <t>2</t>
        </is>
      </c>
      <c r="E32" s="71" t="str">
        <f>HYPERLINK("https://jira3.cerner.com/browse/ASPREPDEV-17885","ASPREPDEV-17885")</f>
        <v>ASPREPDEV-17885</v>
      </c>
      <c r="F32" s="71" t="str">
        <f>HYPERLINK("https://jira3.cerner.com/browse/ASPREPDEV-17890","ASPREPDEV-17890")</f>
        <v>ASPREPDEV-17890</v>
      </c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>
      <c r="A33" s="3" t="inlineStr">
        <is>
          <t>24-Jun</t>
        </is>
      </c>
      <c r="B33" s="1" t="inlineStr">
        <is>
          <t>Lalit</t>
        </is>
      </c>
      <c r="C33" s="6" t="inlineStr">
        <is>
          <t>3</t>
        </is>
      </c>
      <c r="D33" s="6" t="inlineStr">
        <is>
          <t>3</t>
        </is>
      </c>
      <c r="E33" s="71" t="str">
        <f>HYPERLINK("https://jira3.cerner.com/browse/ASPREPDEV-17978","ASPREPDEV-17978")</f>
        <v>ASPREPDEV-17978</v>
      </c>
      <c r="F33" s="71" t="str">
        <f>HYPERLINK("https://jira3.cerner.com/browse/ASPREPDEV-17999","ASPREPDEV-17999")</f>
        <v>ASPREPDEV-17999</v>
      </c>
      <c r="G33" s="71" t="str">
        <f>HYPERLINK("https://jira3.cerner.com/browse/ASPREPDEV-18024","ASPREPDEV-18024")</f>
        <v>ASPREPDEV-18024</v>
      </c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>
      <c r="A34" s="30" t="inlineStr">
        <is>
          <t>01-Jul</t>
        </is>
      </c>
      <c r="B34" s="1" t="inlineStr">
        <is>
          <t>Vinutha</t>
        </is>
      </c>
      <c r="C34" s="6" t="inlineStr">
        <is>
          <t>4</t>
        </is>
      </c>
      <c r="D34" s="6" t="inlineStr">
        <is>
          <t>0</t>
        </is>
      </c>
      <c r="E34" s="69" t="str">
        <f>HYPERLINK("https://jira3.cerner.com/browse/ASPREPDEV-18083","ASPREPDEV-18083")</f>
        <v>ASPREPDEV-18083</v>
      </c>
      <c r="F34" s="69" t="str">
        <f>HYPERLINK("https://jira3.cerner.com/browse/ASPREPDEV-18112","ASPREPDEV-18112")</f>
        <v>ASPREPDEV-18112</v>
      </c>
      <c r="G34" s="69" t="str">
        <f>HYPERLINK("https://jira3.cerner.com/browse/ASPREPDEV-18160","ASPREPDEV-18160")</f>
        <v>ASPREPDEV-18160</v>
      </c>
      <c r="H34" s="69" t="str">
        <f>HYPERLINK("https://jira3.cerner.com/browse/ASPREPDEV-18188","ASPREPDEV-18188")</f>
        <v>ASPREPDEV-18188</v>
      </c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>
      <c r="A35" s="34" t="inlineStr">
        <is>
          <t>08-Jul</t>
        </is>
      </c>
      <c r="B35" s="1" t="inlineStr">
        <is>
          <t>Arun</t>
        </is>
      </c>
      <c r="C35" s="6" t="inlineStr">
        <is>
          <t>3</t>
        </is>
      </c>
      <c r="D35" s="6" t="inlineStr">
        <is>
          <t>3</t>
        </is>
      </c>
      <c r="E35" s="71" t="str">
        <f>HYPERLINK("https://jira3.cerner.com/browse/ASPREPDEV-18188","ASPREPDEV-18188")</f>
        <v>ASPREPDEV-18188</v>
      </c>
      <c r="F35" s="71" t="str">
        <f>HYPERLINK("https://jira3.cerner.com/browse/ASPREPDEV-18112","ASPREPDEV-18112")</f>
        <v>ASPREPDEV-18112</v>
      </c>
      <c r="G35" s="71" t="str">
        <f>HYPERLINK("https://jira3.cerner.com/browse/ASPREPDEV-18247","ASPREPDEV-18247")</f>
        <v>ASPREPDEV-18247</v>
      </c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>
      <c r="A36" s="7" t="inlineStr">
        <is>
          <t>15-Jul</t>
        </is>
      </c>
      <c r="B36" s="1" t="inlineStr">
        <is>
          <t>Jaideep</t>
        </is>
      </c>
      <c r="C36" s="6" t="inlineStr">
        <is>
          <t>1</t>
        </is>
      </c>
      <c r="D36" s="6" t="inlineStr">
        <is>
          <t>1</t>
        </is>
      </c>
      <c r="E36" s="71" t="str">
        <f>HYPERLINK("https://jira3.cerner.com/browse/ASPREPDEV-18293","ASPREPDEV-18293")</f>
        <v>ASPREPDEV-18293</v>
      </c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>
      <c r="A37" s="7" t="inlineStr">
        <is>
          <t>22-Jul</t>
        </is>
      </c>
      <c r="B37" s="1" t="inlineStr">
        <is>
          <t>Mugunthan</t>
        </is>
      </c>
      <c r="C37" s="6" t="inlineStr">
        <is>
          <t>0</t>
        </is>
      </c>
      <c r="D37" s="6" t="inlineStr">
        <is>
          <t>0</t>
        </is>
      </c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>
      <c r="A38" s="7" t="inlineStr">
        <is>
          <t>29-Jul</t>
        </is>
      </c>
      <c r="B38" s="1" t="inlineStr">
        <is>
          <t>Jaideep</t>
        </is>
      </c>
      <c r="C38" s="6" t="inlineStr">
        <is>
          <t>3</t>
        </is>
      </c>
      <c r="D38" s="6" t="inlineStr">
        <is>
          <t>0</t>
        </is>
      </c>
      <c r="E38" s="69" t="str">
        <f>HYPERLINK("https://jira3.cerner.com/browse/ASPREPDEV-18488","ASPREPDEV-18488")</f>
        <v>ASPREPDEV-18488</v>
      </c>
      <c r="F38" s="69" t="str">
        <f>HYPERLINK("https://jira3.cerner.com/browse/ASPREPDEV-18508","ASPREPDEV-18508")</f>
        <v>ASPREPDEV-18508</v>
      </c>
      <c r="G38" s="69" t="str">
        <f>HYPERLINK("https://jira3.cerner.com/browse/ASPREPDEV-18566","ASPREPDEV-18566")</f>
        <v>ASPREPDEV-18566</v>
      </c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>
      <c r="A39" s="7" t="inlineStr">
        <is>
          <t>05-Aug</t>
        </is>
      </c>
      <c r="B39" s="1" t="inlineStr">
        <is>
          <t>Mugunthan</t>
        </is>
      </c>
      <c r="C39" s="6" t="inlineStr">
        <is>
          <t>6</t>
        </is>
      </c>
      <c r="D39" s="6" t="inlineStr">
        <is>
          <t>6</t>
        </is>
      </c>
      <c r="E39" s="71" t="str">
        <f>HYPERLINK("https://jira3.cerner.com/browse/ASPREPDEV-18629","ASPREPDEV-18629")</f>
        <v>ASPREPDEV-18629</v>
      </c>
      <c r="F39" s="71" t="str">
        <f>HYPERLINK("https://jira3.cerner.com/browse/ASPREPDEV-18625","ASPREPDEV-18625")</f>
        <v>ASPREPDEV-18625</v>
      </c>
      <c r="G39" s="71" t="str">
        <f>HYPERLINK("https://jira3.cerner.com/browse/ASPREPDEV-18692","ASPREPDEV-18692")</f>
        <v>ASPREPDEV-18692</v>
      </c>
      <c r="H39" s="71" t="str">
        <f>HYPERLINK("https://jira3.cerner.com/browse/ASPREPDEV-18641","ASPREPDEV-18641")</f>
        <v>ASPREPDEV-18641</v>
      </c>
      <c r="I39" s="71" t="str">
        <f>HYPERLINK("https://jira3.cerner.com/browse/ASPREPDEV-18694","ASPREPDEV-18694")</f>
        <v>ASPREPDEV-18694</v>
      </c>
      <c r="J39" s="71" t="str">
        <f>HYPERLINK("https://jira3.cerner.com/browse/ASPREPDEV-18566","ASPREPDEV-18566")</f>
        <v>ASPREPDEV-18566</v>
      </c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>
      <c r="A40" s="7" t="inlineStr">
        <is>
          <t>12-Aug</t>
        </is>
      </c>
      <c r="B40" s="1" t="inlineStr">
        <is>
          <t>Mugunthan</t>
        </is>
      </c>
      <c r="C40" s="6" t="inlineStr">
        <is>
          <t>1</t>
        </is>
      </c>
      <c r="D40" s="6" t="inlineStr">
        <is>
          <t>1</t>
        </is>
      </c>
      <c r="E40" s="71" t="str">
        <f>HYPERLINK("https://jira3.cerner.com/browse/ASPREPDEV-18875","ASPREPDEV-18875")</f>
        <v>ASPREPDEV-18875</v>
      </c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>
      <c r="A41" s="7" t="inlineStr">
        <is>
          <t>19-Aug</t>
        </is>
      </c>
      <c r="B41" s="1" t="inlineStr">
        <is>
          <t>Lalit</t>
        </is>
      </c>
      <c r="C41" s="6" t="inlineStr">
        <is>
          <t>2</t>
        </is>
      </c>
      <c r="D41" s="6" t="inlineStr">
        <is>
          <t>2</t>
        </is>
      </c>
      <c r="E41" s="71" t="str">
        <f>HYPERLINK("https://jira3.cerner.com/browse/ASPREPDEV-18828","ASPREPDEV-18828")</f>
        <v>ASPREPDEV-18828</v>
      </c>
      <c r="F41" s="71" t="str">
        <f>HYPERLINK("https://jira3.cerner.com/browse/ASPREPDEV-18980","ASPREPDEV-18980")</f>
        <v>ASPREPDEV-18980</v>
      </c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>
      <c r="A42" s="3" t="inlineStr">
        <is>
          <t>26-Aug</t>
        </is>
      </c>
      <c r="B42" s="1" t="inlineStr">
        <is>
          <t>Aishvarya</t>
        </is>
      </c>
      <c r="C42" s="6" t="inlineStr">
        <is>
          <t>0</t>
        </is>
      </c>
      <c r="D42" s="6" t="inlineStr">
        <is>
          <t>0</t>
        </is>
      </c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>
      <c r="A43" s="7" t="inlineStr">
        <is>
          <t>03-Sep</t>
        </is>
      </c>
      <c r="B43" s="1" t="inlineStr">
        <is>
          <t>Lalit</t>
        </is>
      </c>
      <c r="C43" s="6" t="inlineStr">
        <is>
          <t>1</t>
        </is>
      </c>
      <c r="D43" s="6" t="inlineStr">
        <is>
          <t>0</t>
        </is>
      </c>
      <c r="E43" s="69" t="str">
        <f>HYPERLINK("https://jira3.cerner.com/browse/ASPREPDEV-19178","ASPREPDEV-19178")</f>
        <v>ASPREPDEV-19178</v>
      </c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>
      <c r="A44" s="30" t="inlineStr">
        <is>
          <t>09-Sep</t>
        </is>
      </c>
      <c r="B44" s="1" t="inlineStr">
        <is>
          <t>Vinutha</t>
        </is>
      </c>
      <c r="C44" s="6" t="inlineStr">
        <is>
          <t>4</t>
        </is>
      </c>
      <c r="D44" s="6" t="inlineStr">
        <is>
          <t>0</t>
        </is>
      </c>
      <c r="E44" s="69" t="str">
        <f>HYPERLINK("https://jira3.cerner.com/browse/ASPREPDEV-19178","ASPREPDEV-19178")</f>
        <v>ASPREPDEV-19178</v>
      </c>
      <c r="F44" s="69" t="str">
        <f>HYPERLINK("https://jira3.cerner.com/browse/ASPREPDEV-19219","ASPREPDEV-19219")</f>
        <v>ASPREPDEV-19219</v>
      </c>
      <c r="G44" s="69" t="str">
        <f>HYPERLINK("https://jira3.cerner.com/browse/ASPREPDEV-19221","ASPREPDEV-19221")</f>
        <v>ASPREPDEV-19221</v>
      </c>
      <c r="H44" s="69" t="str">
        <f>HYPERLINK("https://jira3.cerner.com/browse/ASPREPDEV-19213","ASPREPDEV-19213")</f>
        <v>ASPREPDEV-19213</v>
      </c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>
      <c r="A45" s="3" t="inlineStr">
        <is>
          <t>16-Sep</t>
        </is>
      </c>
      <c r="B45" s="1" t="inlineStr">
        <is>
          <t>Jaideep</t>
        </is>
      </c>
      <c r="C45" s="6" t="inlineStr">
        <is>
          <t>3</t>
        </is>
      </c>
      <c r="D45" s="6" t="inlineStr">
        <is>
          <t>0</t>
        </is>
      </c>
      <c r="E45" s="69" t="str">
        <f>HYPERLINK("https://jira3.cerner.com/browse/ASPREPDEV-19221","ASPREPDEV-19221")</f>
        <v>ASPREPDEV-19221</v>
      </c>
      <c r="F45" s="69" t="str">
        <f>HYPERLINK("https://jira3.cerner.com/browse/ASPREPDEV-19219","ASPREPDEV-19219")</f>
        <v>ASPREPDEV-19219</v>
      </c>
      <c r="G45" s="69" t="str">
        <f>HYPERLINK("https://jira3.cerner.com/browse/ASPREPDEV-19213","ASPREPDEV-19213")</f>
        <v>ASPREPDEV-19213</v>
      </c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</row>
    <row r="46" spans="1:53">
      <c r="A46" s="7" t="inlineStr">
        <is>
          <t>23-Sep</t>
        </is>
      </c>
      <c r="B46" s="1" t="inlineStr">
        <is>
          <t>Mugunthan</t>
        </is>
      </c>
      <c r="C46" s="6" t="inlineStr">
        <is>
          <t>5</t>
        </is>
      </c>
      <c r="D46" s="6" t="inlineStr">
        <is>
          <t>0</t>
        </is>
      </c>
      <c r="E46" s="69" t="str">
        <f>HYPERLINK("https://jira3.cerner.com/browse/ASPREPDEV-18723","ASPREPDEV-18723")</f>
        <v>ASPREPDEV-18723</v>
      </c>
      <c r="F46" s="69" t="str">
        <f>HYPERLINK("https://jira3.cerner.com/browse/ASPREPDEV-19221","ASPREPDEV-19221")</f>
        <v>ASPREPDEV-19221</v>
      </c>
      <c r="G46" s="69" t="str">
        <f>HYPERLINK("https://jira3.cerner.com/browse/ASPREPDEV-19337","ASPREPDEV-19337")</f>
        <v>ASPREPDEV-19337</v>
      </c>
      <c r="H46" s="69" t="str">
        <f>HYPERLINK("https://jira3.cerner.com/browse/ASPREPDEV-19357","ASPREPDEV-19357")</f>
        <v>ASPREPDEV-19357</v>
      </c>
      <c r="I46" s="69" t="str">
        <f>HYPERLINK("https://jira3.cerner.com/browse/ASPREPDEV-19455","ASPREPDEV-19455")</f>
        <v>ASPREPDEV-19455</v>
      </c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spans="1:53">
      <c r="A47" s="34" t="inlineStr">
        <is>
          <t>30-Sep</t>
        </is>
      </c>
      <c r="B47" s="1" t="inlineStr">
        <is>
          <t>Arun</t>
        </is>
      </c>
      <c r="C47" s="6" t="inlineStr">
        <is>
          <t>1</t>
        </is>
      </c>
      <c r="D47" s="6" t="inlineStr">
        <is>
          <t>1</t>
        </is>
      </c>
      <c r="E47" s="71" t="str">
        <f>HYPERLINK("https://jira3.cerner.com/browse/ASPREPDEV-19702","ASPREPDEV-19702")</f>
        <v>ASPREPDEV-19702</v>
      </c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3">
      <c r="A48" s="3" t="inlineStr">
        <is>
          <t>07-Oct</t>
        </is>
      </c>
      <c r="B48" s="1" t="inlineStr">
        <is>
          <t>Sai</t>
        </is>
      </c>
      <c r="C48" s="6" t="inlineStr">
        <is>
          <t>4</t>
        </is>
      </c>
      <c r="D48" s="6" t="inlineStr">
        <is>
          <t>4</t>
        </is>
      </c>
      <c r="E48" s="71" t="str">
        <f>HYPERLINK("https://jira3.cerner.com/browse/ASPREPDEV-19737","ASPREPDEV-19737")</f>
        <v>ASPREPDEV-19737</v>
      </c>
      <c r="F48" s="71" t="str">
        <f>HYPERLINK("https://jira3.cerner.com/browse/ASPREPDEV-19764","ASPREPDEV-19764")</f>
        <v>ASPREPDEV-19764</v>
      </c>
      <c r="G48" s="71" t="str">
        <f>HYPERLINK("https://jira3.cerner.com/browse/ASPREPDEV-19739","ASPREPDEV-19739")</f>
        <v>ASPREPDEV-19739</v>
      </c>
      <c r="H48" s="71" t="str">
        <f>HYPERLINK("https://jira3.cerner.com/browse/ASPREPDEV-19455","ASPREPDEV-19455")</f>
        <v>ASPREPDEV-19455</v>
      </c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</row>
    <row r="49" spans="1:53">
      <c r="A49" s="7" t="inlineStr">
        <is>
          <t>14-Oct</t>
        </is>
      </c>
      <c r="B49" s="1" t="inlineStr">
        <is>
          <t>Jaideep</t>
        </is>
      </c>
      <c r="C49" s="6" t="inlineStr">
        <is>
          <t>3</t>
        </is>
      </c>
      <c r="D49" s="6" t="inlineStr">
        <is>
          <t>0</t>
        </is>
      </c>
      <c r="E49" s="69" t="str">
        <f>HYPERLINK("https://jira3.cerner.com/browse/ASPREPDEV-19847","ASPREPDEV-19847")</f>
        <v>ASPREPDEV-19847</v>
      </c>
      <c r="F49" s="69" t="str">
        <f>HYPERLINK("https://jira3.cerner.com/browse/ASPREPDEV-15607","ASPREPDEV-15607")</f>
        <v>ASPREPDEV-15607</v>
      </c>
      <c r="G49" s="69" t="str">
        <f>HYPERLINK("https://jira3.cerner.com/browse/ASPREPDEV-19900","ASPREPDEV-19900")</f>
        <v>ASPREPDEV-19900</v>
      </c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</row>
    <row r="50" spans="1:53">
      <c r="A50" s="3" t="inlineStr">
        <is>
          <t>21-Oct</t>
        </is>
      </c>
      <c r="B50" s="1" t="inlineStr">
        <is>
          <t>Vinutha</t>
        </is>
      </c>
      <c r="C50" s="6" t="inlineStr">
        <is>
          <t>2</t>
        </is>
      </c>
      <c r="D50" s="6" t="inlineStr">
        <is>
          <t>2</t>
        </is>
      </c>
      <c r="E50" s="71" t="str">
        <f>HYPERLINK("https://jira3.cerner.com/browse/ASPREPDEV-20027","ASPREPDEV-20027")</f>
        <v>ASPREPDEV-20027</v>
      </c>
      <c r="F50" s="71" t="str">
        <f>HYPERLINK("https://jira3.cerner.com/browse/ASPREPDEV-20019","ASPREPDEV-20019")</f>
        <v>ASPREPDEV-20019</v>
      </c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</row>
    <row r="51" spans="1:53">
      <c r="A51" s="3" t="inlineStr">
        <is>
          <t>21-Oct</t>
        </is>
      </c>
      <c r="B51" s="1" t="inlineStr">
        <is>
          <t>Vinutha</t>
        </is>
      </c>
      <c r="C51" s="6" t="inlineStr">
        <is>
          <t>2</t>
        </is>
      </c>
      <c r="D51" s="6" t="inlineStr">
        <is>
          <t>2</t>
        </is>
      </c>
      <c r="E51" s="71" t="str">
        <f>HYPERLINK("https://jira3.cerner.com/browse/ASPREPDEV-20027","ASPREPDEV-20027")</f>
        <v>ASPREPDEV-20027</v>
      </c>
      <c r="F51" s="71" t="str">
        <f>HYPERLINK("https://jira3.cerner.com/browse/ASPREPDEV-20019","ASPREPDEV-20019")</f>
        <v>ASPREPDEV-20019</v>
      </c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</row>
    <row r="52" spans="1:53">
      <c r="A52" s="7" t="inlineStr">
        <is>
          <t>28-Oct</t>
        </is>
      </c>
      <c r="B52" s="1" t="inlineStr">
        <is>
          <t>Vinutha</t>
        </is>
      </c>
      <c r="C52" s="6" t="inlineStr">
        <is>
          <t>5</t>
        </is>
      </c>
      <c r="D52" s="6" t="inlineStr">
        <is>
          <t>0</t>
        </is>
      </c>
      <c r="E52" s="69" t="str">
        <f>HYPERLINK("https://jira3.cerner.com/browse/ASPREPDEV-19808","ASPREPDEV-19808")</f>
        <v>ASPREPDEV-19808</v>
      </c>
      <c r="F52" s="69" t="str">
        <f>HYPERLINK("https://jira3.cerner.com/browse/ASPREPDEV-19997","ASPREPDEV-19997")</f>
        <v>ASPREPDEV-19997</v>
      </c>
      <c r="G52" s="69" t="str">
        <f>HYPERLINK("https://jira3.cerner.com/browse/ASPREPDEV-20073","ASPREPDEV-20073")</f>
        <v>ASPREPDEV-20073</v>
      </c>
      <c r="H52" s="69" t="str">
        <f>HYPERLINK("https://jira3.cerner.com/browse/ASPREPDEV-19987","ASPREPDEV-19987")</f>
        <v>ASPREPDEV-19987</v>
      </c>
      <c r="I52" s="69" t="str">
        <f>HYPERLINK("https://jira3.cerner.com/browse/ASPREPDEV-18980","ASPREPDEV-18980")</f>
        <v>ASPREPDEV-18980</v>
      </c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</row>
    <row r="53" spans="1:53">
      <c r="A53" s="7" t="inlineStr">
        <is>
          <t>04-Nov</t>
        </is>
      </c>
      <c r="B53" s="1" t="inlineStr">
        <is>
          <t>Mugunthan</t>
        </is>
      </c>
      <c r="C53" s="6" t="inlineStr">
        <is>
          <t>2</t>
        </is>
      </c>
      <c r="D53" s="6" t="inlineStr">
        <is>
          <t>2</t>
        </is>
      </c>
      <c r="E53" s="71" t="str">
        <f>HYPERLINK("https://jira3.cerner.com/browse/ASPREPDEV-20127","ASPREPDEV-20127")</f>
        <v>ASPREPDEV-20127</v>
      </c>
      <c r="F53" s="71" t="str">
        <f>HYPERLINK("https://jira3.cerner.com/browse/ASPREPDEV-20130","ASPREPDEV-20130")</f>
        <v>ASPREPDEV-20130</v>
      </c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</row>
    <row r="54" spans="1:53">
      <c r="A54" s="7" t="inlineStr">
        <is>
          <t>04-Nov</t>
        </is>
      </c>
      <c r="B54" s="1" t="inlineStr">
        <is>
          <t>Mugunthan</t>
        </is>
      </c>
      <c r="C54" s="6" t="inlineStr">
        <is>
          <t>2</t>
        </is>
      </c>
      <c r="D54" s="6" t="inlineStr">
        <is>
          <t>2</t>
        </is>
      </c>
      <c r="E54" s="71" t="str">
        <f>HYPERLINK("https://jira3.cerner.com/browse/ASPREPDEV-20127","ASPREPDEV-20127")</f>
        <v>ASPREPDEV-20127</v>
      </c>
      <c r="F54" s="71" t="str">
        <f>HYPERLINK("https://jira3.cerner.com/browse/ASPREPDEV-20130","ASPREPDEV-20130")</f>
        <v>ASPREPDEV-20130</v>
      </c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</row>
    <row r="55" spans="1:53">
      <c r="A55" s="7" t="inlineStr">
        <is>
          <t>11-Nov</t>
        </is>
      </c>
      <c r="B55" s="1" t="inlineStr">
        <is>
          <t>Vinutha</t>
        </is>
      </c>
      <c r="C55" s="6" t="inlineStr">
        <is>
          <t>6</t>
        </is>
      </c>
      <c r="D55" s="6" t="inlineStr">
        <is>
          <t>0</t>
        </is>
      </c>
      <c r="E55" s="69" t="str">
        <f>HYPERLINK("https://jira3.cerner.com/browse/ASPREPDEV-20126","ASPREPDEV-20126")</f>
        <v>ASPREPDEV-20126</v>
      </c>
      <c r="F55" s="69" t="str">
        <f>HYPERLINK("https://jira3.cerner.com/browse/ASPREPDEV-20237","ASPREPDEV-20237")</f>
        <v>ASPREPDEV-20237</v>
      </c>
      <c r="G55" s="69" t="str">
        <f>HYPERLINK("https://jira3.cerner.com/browse/ASPREPDEV-20228","ASPREPDEV-20228")</f>
        <v>ASPREPDEV-20228</v>
      </c>
      <c r="H55" s="69" t="str">
        <f>HYPERLINK("https://jira3.cerner.com/browse/ASPREPDEV-20286","ASPREPDEV-20286")</f>
        <v>ASPREPDEV-20286</v>
      </c>
      <c r="I55" s="69" t="str">
        <f>HYPERLINK("https://jira3.cerner.com/browse/ASPREPDEV-19997","ASPREPDEV-19997")</f>
        <v>ASPREPDEV-19997</v>
      </c>
      <c r="J55" s="69" t="str">
        <f>HYPERLINK("https://jira3.cerner.com/browse/ASPREPDEV-19987","ASPREPDEV-19987")</f>
        <v>ASPREPDEV-19987</v>
      </c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</row>
    <row r="56" spans="1:53">
      <c r="A56" s="7" t="inlineStr">
        <is>
          <t>13-Nov</t>
        </is>
      </c>
      <c r="B56" s="1" t="inlineStr">
        <is>
          <t>Jaideep</t>
        </is>
      </c>
      <c r="C56" s="6" t="inlineStr">
        <is>
          <t>1</t>
        </is>
      </c>
      <c r="D56" s="6" t="inlineStr">
        <is>
          <t>1</t>
        </is>
      </c>
      <c r="E56" s="71" t="str">
        <f>HYPERLINK("https://jira3.cerner.com/browse/ASPREPDEV-20303","ASPREPDEV-20303")</f>
        <v>ASPREPDEV-20303</v>
      </c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</row>
    <row r="57" spans="1:53">
      <c r="A57" s="7" t="inlineStr">
        <is>
          <t>18-Nov</t>
        </is>
      </c>
      <c r="B57" s="1" t="inlineStr">
        <is>
          <t>Sai</t>
        </is>
      </c>
      <c r="C57" s="6" t="inlineStr">
        <is>
          <t>1</t>
        </is>
      </c>
      <c r="D57" s="6" t="inlineStr">
        <is>
          <t>1</t>
        </is>
      </c>
      <c r="E57" s="71" t="str">
        <f>HYPERLINK("https://jira3.cerner.com/browse/ASPREPDEV-20313","ASPREPDEV-20313")</f>
        <v>ASPREPDEV-20313</v>
      </c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</row>
    <row r="58" spans="1:53">
      <c r="A58" s="7" t="inlineStr">
        <is>
          <t>19-Nov</t>
        </is>
      </c>
      <c r="B58" s="1" t="inlineStr">
        <is>
          <t>Mugunthan</t>
        </is>
      </c>
      <c r="C58" s="6" t="inlineStr">
        <is>
          <t>1</t>
        </is>
      </c>
      <c r="D58" s="6" t="inlineStr">
        <is>
          <t>1</t>
        </is>
      </c>
      <c r="E58" s="71" t="str">
        <f>HYPERLINK("https://jira3.cerner.com/browse/ASPREPDEV-20228","ASPREPDEV-20228")</f>
        <v>ASPREPDEV-20228</v>
      </c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</row>
    <row r="59" spans="1:53">
      <c r="A59" s="7" t="inlineStr">
        <is>
          <t>25-Nov</t>
        </is>
      </c>
      <c r="B59" s="1" t="inlineStr">
        <is>
          <t>Mugunthan</t>
        </is>
      </c>
      <c r="C59" s="6" t="inlineStr">
        <is>
          <t>3</t>
        </is>
      </c>
      <c r="D59" s="6" t="inlineStr">
        <is>
          <t>3</t>
        </is>
      </c>
      <c r="E59" s="71" t="str">
        <f>HYPERLINK("https://jira3.cerner.com/browse/ASPREPDEV-20588","ASPREPDEV-20588")</f>
        <v>ASPREPDEV-20588</v>
      </c>
      <c r="F59" s="71" t="str">
        <f>HYPERLINK("https://jira3.cerner.com/browse/ASPREPDEV-20715","ASPREPDEV-20715")</f>
        <v>ASPREPDEV-20715</v>
      </c>
      <c r="G59" s="71" t="str">
        <f>HYPERLINK("https://jira3.cerner.com/browse/ASPREPDEV-20751","ASPREPDEV-20751")</f>
        <v>ASPREPDEV-20751</v>
      </c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</row>
    <row r="60" spans="1:53">
      <c r="A60" s="30" t="inlineStr">
        <is>
          <t>27-Nov</t>
        </is>
      </c>
      <c r="B60" s="1" t="inlineStr">
        <is>
          <t>Jaideep</t>
        </is>
      </c>
      <c r="C60" s="6" t="inlineStr">
        <is>
          <t>1</t>
        </is>
      </c>
      <c r="D60" s="6" t="inlineStr">
        <is>
          <t>1</t>
        </is>
      </c>
      <c r="E60" s="71" t="str">
        <f>HYPERLINK("https://jira3.cerner.com/browse/ASPREPDEV-20745","ASPREPDEV-20745")</f>
        <v>ASPREPDEV-20745</v>
      </c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</row>
    <row r="61" spans="1:53">
      <c r="A61" s="7" t="inlineStr">
        <is>
          <t>03-Dec</t>
        </is>
      </c>
      <c r="B61" s="1" t="inlineStr">
        <is>
          <t>Jaideep</t>
        </is>
      </c>
      <c r="C61" s="6" t="inlineStr">
        <is>
          <t>1</t>
        </is>
      </c>
      <c r="D61" s="6" t="inlineStr">
        <is>
          <t>1</t>
        </is>
      </c>
      <c r="E61" s="71" t="str">
        <f>HYPERLINK("https://jira3.cerner.com/browse/ASPREPDEV-20761","ASPREPDEV-20761")</f>
        <v>ASPREPDEV-20761</v>
      </c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</row>
    <row r="62" spans="1:53">
      <c r="A62" s="34" t="inlineStr">
        <is>
          <t>16-Dec</t>
        </is>
      </c>
      <c r="B62" s="1" t="inlineStr">
        <is>
          <t>Arun</t>
        </is>
      </c>
      <c r="C62" s="6" t="inlineStr">
        <is>
          <t>1</t>
        </is>
      </c>
      <c r="D62" s="6" t="inlineStr">
        <is>
          <t>1</t>
        </is>
      </c>
      <c r="E62" s="71" t="str">
        <f>HYPERLINK("https://jira3.cerner.com/browse/ASPREPDEV-20744","ASPREPDEV-20744")</f>
        <v>ASPREPDEV-20744</v>
      </c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</row>
    <row r="63" spans="1:53">
      <c r="A63" s="14" t="inlineStr">
        <is>
          <t>23-Dec</t>
        </is>
      </c>
      <c r="B63" s="1"/>
      <c r="C63" s="6" t="inlineStr">
        <is>
          <t>0</t>
        </is>
      </c>
      <c r="D63" s="6" t="inlineStr">
        <is>
          <t>0</t>
        </is>
      </c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</row>
    <row r="64" spans="1:53">
      <c r="A64" s="7" t="inlineStr">
        <is>
          <t>30-Dec</t>
        </is>
      </c>
      <c r="B64" s="1"/>
      <c r="C64" s="6" t="inlineStr">
        <is>
          <t>0</t>
        </is>
      </c>
      <c r="D64" s="6" t="inlineStr">
        <is>
          <t>0</t>
        </is>
      </c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</row>
  </sheetData>
  <mergeCells count="7">
    <mergeCell ref="A9:D9"/>
    <mergeCell ref="A1:D1"/>
    <mergeCell ref="A2:D2"/>
    <mergeCell ref="A3:D3"/>
    <mergeCell ref="A4:D4"/>
    <mergeCell ref="A5:D5"/>
    <mergeCell ref="A6:D6"/>
  </mergeCells>
  <hyperlinks>
    <hyperlink ref="E11" r:id="rId1" xr:uid="{0D588BD3-AB4A-43FC-90AA-C9B6BA5CBBF3}"/>
    <hyperlink ref="G11" r:id="rId2" xr:uid="{B7671E5B-3E79-4380-A82D-BC720ABA0529}"/>
    <hyperlink ref="F13" r:id="rId3" xr:uid="{65308B65-23BE-4F70-AFA8-0140027C5087}"/>
    <hyperlink ref="E13" r:id="rId4" xr:uid="{35C56724-27EE-4FCC-96C8-92AF1A6A4A0A}"/>
    <hyperlink ref="E12" r:id="rId5" xr:uid="{67C9F48F-A5C0-4E06-B158-4B31A25B50E5}"/>
    <hyperlink ref="F12" r:id="rId6" xr:uid="{2B7FC734-C470-422F-91D1-B74BB0B50F2E}"/>
    <hyperlink ref="H13" r:id="rId7" xr:uid="{4723F8C4-1F21-42A9-A479-6A4988FC9A5E}"/>
    <hyperlink ref="E15" r:id="rId8" xr:uid="{A1ABC352-8B8C-4A88-973F-77177E563642}"/>
    <hyperlink ref="E16" r:id="rId9" xr:uid="{1DB798BF-8B2A-4C01-8134-A17B3C644CD4}"/>
    <hyperlink ref="E18" r:id="rId10" xr:uid="{A15029C4-C0A8-4648-A5B4-556CFEA9CD03}"/>
    <hyperlink ref="G13" r:id="rId11" xr:uid="{2D23A724-09A7-496F-B468-D45526625E35}"/>
    <hyperlink ref="E17" r:id="rId12" xr:uid="{47CE2D46-AFF7-4124-8F58-DE2D9F6BC5A2}"/>
    <hyperlink ref="F17" r:id="rId13" xr:uid="{F702402D-DC16-416C-8456-60F4F89ECFE8}"/>
    <hyperlink ref="E19" r:id="rId14" xr:uid="{137F0EA8-CBB7-41F6-938C-5FA12E44A6A6}"/>
    <hyperlink ref="F19" r:id="rId15" xr:uid="{E78DA915-3A7F-4EEF-9E03-A70D731EB1CF}"/>
    <hyperlink ref="E14" r:id="rId16" xr:uid="{072864A4-ECF6-4B16-8568-5F7747B31C29}"/>
    <hyperlink ref="E20" r:id="rId17" xr:uid="{993BF3FE-C851-41D8-BD5A-5AFE73C6525B}"/>
    <hyperlink ref="F20" r:id="rId18" xr:uid="{A2DBDCF1-ED7F-4E22-8614-2EC90E03F3A4}"/>
    <hyperlink ref="G20" r:id="rId19" xr:uid="{4B7A7F20-F6D3-488E-A775-4B4D6E3DE357}"/>
    <hyperlink ref="H20" r:id="rId20" xr:uid="{FEAB6ACA-08D2-4165-A7DA-F4D0EA692119}"/>
    <hyperlink ref="E22" r:id="rId21" xr:uid="{E6F3B7C3-9A74-4D83-B479-8E0DF81EACB0}"/>
    <hyperlink ref="E24" r:id="rId22" xr:uid="{5DA8F182-FF6F-4D88-9BA0-04F1AACC3789}"/>
    <hyperlink ref="F24" r:id="rId23" xr:uid="{2A668C92-4703-46BB-A70C-F49B80656C22}"/>
    <hyperlink ref="G24" r:id="rId24" xr:uid="{9F4CF027-D216-4913-A2D0-FC4AEF4E4F0A}"/>
    <hyperlink ref="F25" r:id="rId25" xr:uid="{64AF312E-A324-41E8-9DC1-FFC99B329D86}"/>
    <hyperlink ref="E25" r:id="rId26" xr:uid="{B1F43A5B-B367-4852-B6AF-D666D1333E3C}"/>
    <hyperlink ref="G25" r:id="rId27" xr:uid="{85AE7B8D-FE59-410D-9F85-CA786A60A288}"/>
    <hyperlink ref="E26" r:id="rId28" xr:uid="{0821ED05-3FB3-4E36-AA8C-C3F882121D6B}"/>
    <hyperlink ref="H25" r:id="rId29" xr:uid="{5B81F32E-5CE7-4EE0-A247-F612E5E2C5E7}"/>
    <hyperlink ref="F26" r:id="rId30" xr:uid="{236CB700-7750-4799-B754-DDE2EA1C54E5}"/>
    <hyperlink ref="G26" r:id="rId31" xr:uid="{44B44F94-0473-49D4-9248-299BD1A8BB74}"/>
    <hyperlink ref="E21" r:id="rId32" xr:uid="{122B65F8-9162-486C-8959-68695E94D6AE}"/>
    <hyperlink ref="F11" r:id="rId33" xr:uid="{52FFEF80-F36B-429F-A724-44A334A1FACC}"/>
    <hyperlink ref="E27" r:id="rId34" xr:uid="{6BBA62BA-50D1-4D00-BF79-C8A0A00C3B8A}"/>
    <hyperlink ref="F27" r:id="rId35" xr:uid="{8EFE1590-2517-4C6B-AFD2-EA66E05202A8}"/>
    <hyperlink ref="G27" r:id="rId36" xr:uid="{C2DF4026-E231-48D9-9549-B7CDB0F8366C}"/>
    <hyperlink ref="H27" r:id="rId37" xr:uid="{1D824233-8E50-413D-A0FC-934D7B525FA2}"/>
    <hyperlink ref="I27" r:id="rId38" xr:uid="{67F944A3-D32B-4EF2-BC2B-365197C487C9}"/>
    <hyperlink ref="J27" r:id="rId39" xr:uid="{E517EE82-B75B-49C4-917C-AE999F0CF37A}"/>
    <hyperlink ref="E28" r:id="rId40" xr:uid="{26697759-0B9E-4E05-AE1D-BD21C566AE4C}"/>
    <hyperlink ref="E30" r:id="rId41" xr:uid="{AF0D0CC7-7AC2-4932-B440-BE98E9D6F359}"/>
    <hyperlink ref="F30" r:id="rId42" xr:uid="{6B83A4D1-C47D-4855-8288-67DEDF4BC494}"/>
    <hyperlink ref="E32" r:id="rId43" xr:uid="{C8D90A70-905E-41F5-8F12-7A4F2634A8EC}"/>
    <hyperlink ref="F32" r:id="rId44" xr:uid="{12BCB31C-1996-4776-823D-F6B918921774}"/>
    <hyperlink ref="E29" r:id="rId45" xr:uid="{50B94F67-F214-4B62-836D-5857428B7EFD}"/>
    <hyperlink ref="F29" r:id="rId46" xr:uid="{A169D6BA-D674-4D0C-94BF-39CEB3C85A14}"/>
    <hyperlink ref="G32" r:id="rId47" xr:uid="{31E95B91-EE0A-4B54-AAD1-BEF075C16C4F}"/>
    <hyperlink ref="E31" r:id="rId48" display="https://jira3.cerner.com/browse/ASPREPDEV-17787" xr:uid="{7EC150E2-A5B6-4FD5-9899-0EB1F9F64325}"/>
    <hyperlink ref="F31" r:id="rId49" xr:uid="{5D3729F6-5102-45CA-8B8A-CBF1B47C3E3B}"/>
    <hyperlink ref="E33" r:id="rId50" xr:uid="{4E4CC8CC-5987-405C-A4B0-5F712568D750}"/>
    <hyperlink ref="F33" r:id="rId51" xr:uid="{8A2D666F-BF11-41F9-B0BA-A384B4B0D0D6}"/>
    <hyperlink ref="G33" r:id="rId52" xr:uid="{F5AFB4DC-9B47-49B5-8D9B-F1CECF5BE8BD}"/>
    <hyperlink ref="E34" r:id="rId53" xr:uid="{0989CAB5-C421-4B86-ABBB-BF97E68FC552}"/>
    <hyperlink ref="F34" r:id="rId54" xr:uid="{A5CD284D-2B20-4281-A293-6E5EDEDC3C18}"/>
    <hyperlink ref="G34" r:id="rId55" xr:uid="{88198BC4-7BCC-4254-B238-9F1CF42D49A5}"/>
    <hyperlink ref="G30" r:id="rId56" xr:uid="{FA5D8878-2B6F-4475-80BF-0683D08B4BA3}"/>
    <hyperlink ref="G29" r:id="rId57" xr:uid="{E2B89ECE-8667-43DB-BF96-A120AB274410}"/>
    <hyperlink ref="H34" r:id="rId58" xr:uid="{177980CA-755F-4528-A2BE-29DAC058FC5E}"/>
    <hyperlink ref="E35" r:id="rId59" xr:uid="{E3E00DD4-9EF1-4579-9153-0D3DF2ADB80B}"/>
    <hyperlink ref="K27" r:id="rId60" xr:uid="{A7044B76-B985-46E4-87E9-1AFD2F411804}"/>
    <hyperlink ref="F35" r:id="rId61" xr:uid="{EF82F472-9DB9-4210-979A-3A0D11C4EB31}"/>
    <hyperlink ref="G35" r:id="rId62" xr:uid="{A3E2D163-B419-4726-9491-916689D2CCF8}"/>
    <hyperlink ref="E36" r:id="rId63" xr:uid="{7E64AC9A-5EEE-4E71-85E6-60F36E5FF81F}"/>
    <hyperlink ref="F36" r:id="rId64" xr:uid="{52DAA4F2-E6EB-4059-8E43-FA039A5F15AE}"/>
    <hyperlink ref="E38" r:id="rId65" xr:uid="{F5A10595-E5B3-47AE-8875-FB3D7490A9BE}"/>
    <hyperlink ref="F38" r:id="rId66" xr:uid="{98B84439-8B0D-412F-A7D3-482DE830A11B}"/>
    <hyperlink ref="G38" r:id="rId67" xr:uid="{03E0A5B6-89FA-483D-80ED-FAD586041752}"/>
    <hyperlink ref="E39" r:id="rId68" xr:uid="{EA63E471-408C-49D5-B33B-A3D420652074}"/>
    <hyperlink ref="G39" r:id="rId69" xr:uid="{6686C360-65D2-449C-BC5F-5CB777E865BF}"/>
    <hyperlink ref="F39" r:id="rId70" xr:uid="{8A869B44-FFB5-46FB-BF1E-F4C53D4F4DED}"/>
    <hyperlink ref="H39" r:id="rId71" xr:uid="{6E6367D9-6DAF-487E-9F65-9BCFFDC856AA}"/>
    <hyperlink ref="J39" r:id="rId72" xr:uid="{BA555F4F-361F-477F-8844-5A2824AF0BC0}"/>
    <hyperlink ref="I39" r:id="rId73" xr:uid="{9356D52D-2C49-4B07-BD8D-32BC7F1F7160}"/>
    <hyperlink ref="E41" r:id="rId74" xr:uid="{5A337B26-0A27-494C-868A-9253F2A368F2}"/>
    <hyperlink ref="E40" r:id="rId75" xr:uid="{229AF9C5-F473-4D51-8D7C-444820A64CEF}"/>
    <hyperlink ref="F41" r:id="rId76" xr:uid="{D0617B88-2280-4153-AD1F-FA457EEA5F2E}"/>
    <hyperlink ref="E43" r:id="rId77" xr:uid="{6AE42C3C-5F93-4600-9893-2970FDE6A317}"/>
    <hyperlink ref="E44" r:id="rId78" xr:uid="{A8EF27DF-0FD2-4C1D-A789-237A81F2464B}"/>
    <hyperlink ref="F44" r:id="rId79" xr:uid="{134D2C00-5FFA-45F6-960E-1276B5298555}"/>
    <hyperlink ref="G44" r:id="rId80" xr:uid="{659B5CDF-D474-4E0F-A360-57923147D667}"/>
    <hyperlink ref="H44" r:id="rId81" xr:uid="{6281814F-FB93-4FDA-B4F1-2D70BB4991BF}"/>
    <hyperlink ref="E46" r:id="rId82" xr:uid="{CDC1C114-A36C-4857-B98F-49DBB444403B}"/>
    <hyperlink ref="E45" r:id="rId83" xr:uid="{BE60D1BE-4163-4BCC-93E0-89CA2BC00096}"/>
    <hyperlink ref="F45" r:id="rId84" xr:uid="{4C35A838-0B9E-4BF4-AF1E-8D766E11FA3F}"/>
    <hyperlink ref="G45" r:id="rId85" xr:uid="{CE51E75C-1E79-4AA5-A702-14A315297655}"/>
    <hyperlink ref="H45" r:id="rId86" xr:uid="{0815CC87-0393-40BD-A449-E2FDBB488695}"/>
    <hyperlink ref="I45" r:id="rId87" xr:uid="{A6F0F974-E1F8-4C2C-9C9E-E523C6238F0C}"/>
    <hyperlink ref="J45" r:id="rId88" xr:uid="{5941DA80-2CD4-40BB-9329-4D4BD7817D00}"/>
    <hyperlink ref="F46" r:id="rId89" xr:uid="{ADB9B3EE-DD78-45F7-B60B-0EDEE940E1AD}"/>
    <hyperlink ref="H46" r:id="rId90" xr:uid="{13E6754E-3A25-4489-A97E-71131784F1C3}"/>
    <hyperlink ref="G46" r:id="rId91" xr:uid="{8553BD71-EBBF-4983-842E-E04B77E0C876}"/>
    <hyperlink ref="I46" r:id="rId92" xr:uid="{E4F90EE4-064D-4600-918A-FC51717AE65E}"/>
    <hyperlink ref="E48" r:id="rId93" xr:uid="{6A2E2045-A940-46A8-B63F-E8FAAF6D643A}"/>
    <hyperlink ref="F48" r:id="rId94" xr:uid="{7290170C-AAD5-4314-B504-BF1F90BC2443}"/>
    <hyperlink ref="G48" r:id="rId95" xr:uid="{029848E0-ABA2-4966-8320-52E1FA21956D}"/>
    <hyperlink ref="H48" r:id="rId96" xr:uid="{44452FCF-3AE2-434A-9021-2DFF3EC3B6CB}"/>
    <hyperlink ref="E47" r:id="rId97" xr:uid="{09A41CDE-0609-46B7-884C-4F3D42E7308F}"/>
    <hyperlink ref="E49" r:id="rId98" xr:uid="{715E0141-4E95-48B8-B0EB-F2EA02F91F8D}"/>
    <hyperlink ref="F49" r:id="rId99" xr:uid="{4A15E17E-02A2-4A67-9A22-ABA293F1FCE1}"/>
    <hyperlink ref="G49" r:id="rId100" xr:uid="{2E260CD2-C428-4AF2-B227-E1788ACDA4AE}"/>
    <hyperlink ref="E50" r:id="rId101" xr:uid="{FA0F4431-F8D8-4777-B42E-C35188A83126}"/>
    <hyperlink ref="F50" r:id="rId102" xr:uid="{FB65B337-FF4D-4C72-B1B2-5C09977C15F9}"/>
    <hyperlink ref="G50" r:id="rId103" xr:uid="{033672F6-7253-4ABE-9C60-E278A55C5D04}"/>
    <hyperlink ref="E51" r:id="rId104" xr:uid="{70B479BE-FB59-48B9-BA8F-3B3BBDAAD30A}"/>
    <hyperlink ref="H50" r:id="rId105" xr:uid="{3D197F07-B515-4A04-9F71-1F12F130FBAC}"/>
    <hyperlink ref="I50" r:id="rId106" xr:uid="{CFD1C797-F9AB-4860-85C0-7D323FACA2D2}"/>
    <hyperlink ref="J50" r:id="rId107" xr:uid="{BB1B5F73-7EF3-419B-B901-BC0C9E16CD12}"/>
    <hyperlink ref="F51" r:id="rId108" xr:uid="{A7B264CC-B34F-4707-B9B7-21E382BC1DDC}"/>
    <hyperlink ref="E52" r:id="rId109" xr:uid="{87038F9E-0131-4199-80C0-AD4631A6CC67}"/>
    <hyperlink ref="F52" r:id="rId110" xr:uid="{5C492175-5194-4ED4-8BBF-E6B868559ECA}"/>
    <hyperlink ref="G52" r:id="rId111" xr:uid="{40969E61-525F-444C-A141-8AF54D99A1BB}"/>
    <hyperlink ref="H52" r:id="rId112" xr:uid="{7977C0E5-54D1-4A99-A554-C50BF6635CBA}"/>
    <hyperlink ref="K50" r:id="rId113" xr:uid="{CBBF8698-E910-4A2C-AB19-4364C78F635D}"/>
    <hyperlink ref="I52" r:id="rId114" xr:uid="{CBCA5EA0-D03C-43B5-9398-C5EAF91D64F2}"/>
    <hyperlink ref="E53" r:id="rId115" xr:uid="{70C5EACB-353D-4B36-868A-9234D44E65A0}"/>
    <hyperlink ref="F53" r:id="rId116" xr:uid="{39715DBB-7C3F-4E6F-AF80-10B47D9DD310}"/>
    <hyperlink ref="G53" r:id="rId117" xr:uid="{53EC4369-17E2-4FCC-AC40-58BF69EE5205}"/>
    <hyperlink ref="E54" r:id="rId118" xr:uid="{4B738DA3-741B-4038-BE1C-71F58EBC2E10}"/>
    <hyperlink ref="H53" r:id="rId119" xr:uid="{97E0418D-1916-4B6F-AF61-E25A9289C89F}"/>
    <hyperlink ref="I53" r:id="rId120" xr:uid="{88ED7D3E-88CA-43AF-B249-2999145E79DC}"/>
    <hyperlink ref="E55" r:id="rId121" xr:uid="{D3EE4002-20BB-4E73-A465-602B5564C093}"/>
    <hyperlink ref="F55" r:id="rId122" xr:uid="{566CF12C-F8D3-4981-A0B7-7F2CA8FB3174}"/>
    <hyperlink ref="G55" r:id="rId123" xr:uid="{5E8A78B1-8159-4614-8864-BEFA157AF646}"/>
    <hyperlink ref="H55" r:id="rId124" xr:uid="{FCFAF508-EC80-44FE-8D4C-E7D0E703CE1B}"/>
    <hyperlink ref="J53" r:id="rId125" xr:uid="{62ABA6A1-97A9-45E8-A9C7-8F7721E4C675}"/>
    <hyperlink ref="I55" r:id="rId126" xr:uid="{66AED2B1-322F-4C6A-97FE-F79CA4606FA8}"/>
    <hyperlink ref="F54" r:id="rId127" xr:uid="{E94616CB-2012-4711-A0C2-34A103222DA3}"/>
    <hyperlink ref="K53" r:id="rId128" xr:uid="{1EF26F6E-96CA-4069-9541-E4C6F6BE2DB7}"/>
    <hyperlink ref="J55" r:id="rId129" xr:uid="{635E40F9-04B6-473B-9A0C-08356CC2306C}"/>
    <hyperlink ref="E57" r:id="rId130" xr:uid="{270028AF-2CD1-4730-9727-C7BEA75A4446}"/>
    <hyperlink ref="E58" r:id="rId131" xr:uid="{23B2F891-3C55-49DA-95B4-BB9277A9FCCA}"/>
    <hyperlink ref="E59" r:id="rId132" xr:uid="{6A300878-2804-40ED-99C3-517F7DDDDF9C}"/>
    <hyperlink ref="F59" r:id="rId133" xr:uid="{C515B184-08F3-46C9-8E57-DB5C4AEC1F5E}"/>
    <hyperlink ref="E56" r:id="rId134" xr:uid="{B006002D-F20E-4A00-92AB-2140BCCFD079}"/>
    <hyperlink ref="E60" r:id="rId135" xr:uid="{39562CBA-0B36-4DE0-9874-411176C6D02A}"/>
    <hyperlink ref="G59" r:id="rId136" xr:uid="{DCD700E7-D5A0-4E4E-BAD2-729B0255886E}"/>
    <hyperlink ref="E61" r:id="rId137" xr:uid="{7A503CA5-B55C-4D93-9AAD-467E320EBDB3}"/>
    <hyperlink ref="E62" r:id="rId138" xr:uid="{FF0FA9C9-4D4D-4976-AC75-3AAB9E181861}"/>
    <hyperlink ref="E64" r:id="rId139" xr:uid="{9128F68D-0F99-4A42-8983-AEF97C309A6E}"/>
    <hyperlink ref="F64" r:id="rId140" xr:uid="{F3CCAE4F-65C7-450D-A32B-4269BFA2356C}"/>
    <hyperlink ref="G64" r:id="rId141" xr:uid="{128694DB-9D00-46D1-8070-8B330DFEEC51}"/>
    <hyperlink ref="E63" r:id="rId142" xr:uid="{2BFA6249-AB5B-4997-BD17-476CCBAD8686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83ccc5-51ba-497c-99bb-3f14b9a68c17">
      <Terms xmlns="http://schemas.microsoft.com/office/infopath/2007/PartnerControls"/>
    </lcf76f155ced4ddcb4097134ff3c332f>
    <TaxCatchAll xmlns="3e564a42-b698-4090-a14f-34cb37ef49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1822F07F45834484E431882F90547A" ma:contentTypeVersion="17" ma:contentTypeDescription="Create a new document." ma:contentTypeScope="" ma:versionID="16a983fb5532db52b090e18b80360392">
  <xsd:schema xmlns:xsd="http://www.w3.org/2001/XMLSchema" xmlns:xs="http://www.w3.org/2001/XMLSchema" xmlns:p="http://schemas.microsoft.com/office/2006/metadata/properties" xmlns:ns2="9583ccc5-51ba-497c-99bb-3f14b9a68c17" xmlns:ns3="3e564a42-b698-4090-a14f-34cb37ef494e" targetNamespace="http://schemas.microsoft.com/office/2006/metadata/properties" ma:root="true" ma:fieldsID="d8c5adc1d5c9c7deb870fe4810d209bb" ns2:_="" ns3:_="">
    <xsd:import namespace="9583ccc5-51ba-497c-99bb-3f14b9a68c17"/>
    <xsd:import namespace="3e564a42-b698-4090-a14f-34cb37e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3ccc5-51ba-497c-99bb-3f14b9a68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c39e0cc-19d5-443e-a9c9-6b10dfa710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64a42-b698-4090-a14f-34cb37ef4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a962b1-e450-400f-b693-9abef33b9834}" ma:internalName="TaxCatchAll" ma:showField="CatchAllData" ma:web="3e564a42-b698-4090-a14f-34cb37e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771353-B105-4CF7-9B51-52AC9EB09717}"/>
</file>

<file path=customXml/itemProps2.xml><?xml version="1.0" encoding="utf-8"?>
<ds:datastoreItem xmlns:ds="http://schemas.openxmlformats.org/officeDocument/2006/customXml" ds:itemID="{32832CC3-5898-479A-BA33-722439105BD2}"/>
</file>

<file path=customXml/itemProps3.xml><?xml version="1.0" encoding="utf-8"?>
<ds:datastoreItem xmlns:ds="http://schemas.openxmlformats.org/officeDocument/2006/customXml" ds:itemID="{3B9A2605-8FD0-41AC-AE95-5B965F0A5D65}"/>
</file>

<file path=docMetadata/LabelInfo.xml><?xml version="1.0" encoding="utf-8"?>
<clbl:labelList xmlns:clbl="http://schemas.microsoft.com/office/2020/mipLabelMetadata">
  <clbl:label id="{b1851626-05c4-426e-b768-1c35733f6fea}" enabled="1" method="Standard" siteId="{fbc493a8-0d24-4454-a815-f4ca58e8c09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2019-02-06T13:12:24Z</dcterms:created>
  <dcterms:modified xsi:type="dcterms:W3CDTF">2026-03-12T09:33:52Z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0x010100CD1822F07F45834484E431882F90547A</vt:lpwstr>
  </property>
  <property fmtid="{D5CDD505-2E9C-101B-9397-08002B2CF9AE}" pid="3" name="AuthorIds_UIVersion_25600">
    <vt:lpwstr>6</vt:lpwstr>
  </property>
  <property fmtid="{D5CDD505-2E9C-101B-9397-08002B2CF9AE}" pid="4" name="WorkbookGuid">
    <vt:lpwstr>22445e5b-1fee-4c9f-8adb-6ef1619d1f8c</vt:lpwstr>
  </property>
  <property fmtid="{D5CDD505-2E9C-101B-9397-08002B2CF9AE}" pid="5" name="MediaServiceImageTags">
    <vt:lpwstr/>
  </property>
  <property fmtid="{D5CDD505-2E9C-101B-9397-08002B2CF9AE}" pid="6" name="MSIP_Label_56665055-977f-4acd-9884-1bec8e5ad200_Enabled">
    <vt:lpwstr>true</vt:lpwstr>
  </property>
  <property fmtid="{D5CDD505-2E9C-101B-9397-08002B2CF9AE}" pid="7" name="MSIP_Label_56665055-977f-4acd-9884-1bec8e5ad200_SetDate">
    <vt:lpwstr>2025-06-09T12:17:25Z</vt:lpwstr>
  </property>
  <property fmtid="{D5CDD505-2E9C-101B-9397-08002B2CF9AE}" pid="8" name="MSIP_Label_56665055-977f-4acd-9884-1bec8e5ad200_Method">
    <vt:lpwstr>Standard</vt:lpwstr>
  </property>
  <property fmtid="{D5CDD505-2E9C-101B-9397-08002B2CF9AE}" pid="9" name="MSIP_Label_56665055-977f-4acd-9884-1bec8e5ad200_Name">
    <vt:lpwstr>Anyone ( Unrestricted )</vt:lpwstr>
  </property>
  <property fmtid="{D5CDD505-2E9C-101B-9397-08002B2CF9AE}" pid="10" name="MSIP_Label_56665055-977f-4acd-9884-1bec8e5ad200_SiteId">
    <vt:lpwstr>4e2c6054-71cb-48f1-bd6c-3a9705aca71b</vt:lpwstr>
  </property>
  <property fmtid="{D5CDD505-2E9C-101B-9397-08002B2CF9AE}" pid="11" name="MSIP_Label_56665055-977f-4acd-9884-1bec8e5ad200_ActionId">
    <vt:lpwstr>82a8d04c-5ed4-4fb0-b3ad-9d6b902439d5</vt:lpwstr>
  </property>
  <property fmtid="{D5CDD505-2E9C-101B-9397-08002B2CF9AE}" pid="12" name="MSIP_Label_56665055-977f-4acd-9884-1bec8e5ad200_ContentBits">
    <vt:lpwstr>3</vt:lpwstr>
  </property>
  <property fmtid="{D5CDD505-2E9C-101B-9397-08002B2CF9AE}" pid="13" name="MSIP_Label_56665055-977f-4acd-9884-1bec8e5ad200_Tag">
    <vt:lpwstr>10, 3, 0, 2</vt:lpwstr>
  </property>
</Properties>
</file>